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defaultThemeVersion="166925"/>
  <mc:AlternateContent xmlns:mc="http://schemas.openxmlformats.org/markup-compatibility/2006">
    <mc:Choice Requires="x15">
      <x15ac:absPath xmlns:x15ac="http://schemas.microsoft.com/office/spreadsheetml/2010/11/ac" url="https://hedgepointglobal-my.sharepoint.com/personal/joao_lucas_hedgepointglobal_com/Documents/Área de Trabalho/Studies/Notes/Excel/"/>
    </mc:Choice>
  </mc:AlternateContent>
  <xr:revisionPtr revIDLastSave="3581" documentId="8_{C0F0DAE0-DD46-4F42-92D0-87548605690F}" xr6:coauthVersionLast="47" xr6:coauthVersionMax="47" xr10:uidLastSave="{0F9C2796-8275-43E0-9E14-170AFD344FEC}"/>
  <bookViews>
    <workbookView xWindow="-28920" yWindow="-6915" windowWidth="29040" windowHeight="15720" xr2:uid="{105EBD6D-24E9-4E8F-AE3D-5B5F2206BE07}"/>
  </bookViews>
  <sheets>
    <sheet name="Commodities" sheetId="1" r:id="rId1"/>
    <sheet name="B&amp;S" sheetId="3" r:id="rId2"/>
    <sheet name="Notes Booking" sheetId="4" r:id="rId3"/>
    <sheet name="NDF" sheetId="7" r:id="rId4"/>
    <sheet name="Rapha" sheetId="6" r:id="rId5"/>
  </sheets>
  <definedNames>
    <definedName name="_𝑁_𝑑1">'B&amp;S'!$C$17</definedName>
    <definedName name="_−𝑁_−𝑑1">'B&amp;S'!$C$19</definedName>
    <definedName name="_𝑁_𝑑2">'B&amp;S'!$C$18</definedName>
    <definedName name="_−𝑁_−𝑑2">'B&amp;S'!$C$20</definedName>
    <definedName name="_𝑆𝑁_𝑑1">'B&amp;S'!#REF!</definedName>
    <definedName name="_𝑒__−𝑟𝑡">'B&amp;S'!$C$21</definedName>
    <definedName name="_𝑟_𝜎_2_2_t">'B&amp;S'!$C$13</definedName>
    <definedName name="c_">'B&amp;S'!$C$33</definedName>
    <definedName name="d1_">'B&amp;S'!$C$15</definedName>
    <definedName name="d2_">'B&amp;S'!$C$16</definedName>
    <definedName name="K" localSheetId="1">'B&amp;S'!$C$3</definedName>
    <definedName name="K">#REF!</definedName>
    <definedName name="ln〖𝑆_𝐾〗">'B&amp;S'!$C$12</definedName>
    <definedName name="p">'B&amp;S'!$C$34</definedName>
    <definedName name="q">'B&amp;S'!$C$9</definedName>
    <definedName name="r_" localSheetId="1">'B&amp;S'!$C$7</definedName>
    <definedName name="r_">'B&amp;S'!$C$7</definedName>
    <definedName name="S" localSheetId="1">'B&amp;S'!$C$2</definedName>
    <definedName name="S">#REF!</definedName>
    <definedName name="T" localSheetId="1">'B&amp;S'!$C$6</definedName>
    <definedName name="T">#REF!</definedName>
    <definedName name="T_1">'B&amp;S'!$C$4</definedName>
    <definedName name="T_2">'B&amp;S'!$C$5</definedName>
    <definedName name="σ" localSheetId="1">'B&amp;S'!$C$8</definedName>
    <definedName name="σ">'B&amp;S'!$C$8</definedName>
  </definedNames>
  <calcPr calcId="191029" calcCompleted="0" calcOnSave="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1054" i="1" l="1"/>
  <c r="C1055" i="1" s="1"/>
  <c r="C1056" i="1" s="1"/>
  <c r="B1055" i="1"/>
  <c r="B1056" i="1" s="1"/>
  <c r="A1053" i="1"/>
  <c r="A1055" i="1" s="1"/>
  <c r="K1038" i="1"/>
  <c r="K1039" i="1" s="1"/>
  <c r="B1015" i="1"/>
  <c r="B1016" i="1" s="1"/>
  <c r="B1017" i="1" s="1"/>
  <c r="B1018" i="1" s="1"/>
  <c r="B1019" i="1" s="1"/>
  <c r="B1020" i="1" s="1"/>
  <c r="B1021" i="1" s="1"/>
  <c r="B1022" i="1" s="1"/>
  <c r="B1023" i="1" s="1"/>
  <c r="B1024" i="1" s="1"/>
  <c r="B1025" i="1" s="1"/>
  <c r="A1014" i="1"/>
  <c r="A1056" i="1" l="1"/>
  <c r="A1054" i="1"/>
  <c r="A1015" i="1"/>
  <c r="A1016" i="1" s="1"/>
  <c r="A1017" i="1" s="1"/>
  <c r="A1018" i="1" s="1"/>
  <c r="A1019" i="1" s="1"/>
  <c r="A1020" i="1" s="1"/>
  <c r="A1021" i="1" s="1"/>
  <c r="A1022" i="1" s="1"/>
  <c r="A1023" i="1" s="1"/>
  <c r="A1024" i="1" s="1"/>
  <c r="A1025" i="1" s="1"/>
  <c r="H11" i="1"/>
  <c r="G11" i="1"/>
  <c r="G10" i="1"/>
  <c r="I10" i="1" s="1"/>
  <c r="G7" i="1"/>
  <c r="I7" i="1" s="1"/>
  <c r="O5" i="1"/>
  <c r="M6" i="1"/>
  <c r="L6" i="1"/>
  <c r="O6" i="1" s="1"/>
  <c r="N4" i="1"/>
  <c r="L4" i="1"/>
  <c r="O4" i="1" s="1"/>
  <c r="N3" i="1"/>
  <c r="N2" i="1"/>
  <c r="L3" i="1"/>
  <c r="O3" i="1" s="1"/>
  <c r="L2" i="1"/>
  <c r="O2" i="1" s="1"/>
  <c r="G3" i="1"/>
  <c r="I3" i="1" s="1"/>
  <c r="C6" i="3"/>
  <c r="C13" i="3" s="1"/>
  <c r="C12" i="3"/>
  <c r="I11" i="1" l="1"/>
  <c r="C22" i="3"/>
  <c r="C21" i="3"/>
  <c r="C23" i="3" s="1"/>
  <c r="C14" i="3"/>
  <c r="C15" i="3" s="1"/>
  <c r="C19" i="3" l="1"/>
  <c r="C28" i="3"/>
  <c r="C27" i="3"/>
  <c r="C24" i="3"/>
  <c r="C16" i="3"/>
  <c r="C20" i="3" s="1"/>
  <c r="C17" i="3"/>
  <c r="C25" i="3" s="1"/>
  <c r="F24" i="3" s="1"/>
  <c r="G23" i="1"/>
  <c r="I23" i="1" s="1"/>
  <c r="G9" i="1"/>
  <c r="I9" i="1" s="1"/>
  <c r="G4" i="1"/>
  <c r="I4" i="1" s="1"/>
  <c r="G6" i="1"/>
  <c r="I6" i="1" s="1"/>
  <c r="G2" i="1"/>
  <c r="I2" i="1" s="1"/>
  <c r="C34" i="3" l="1"/>
  <c r="G23" i="3" s="1"/>
  <c r="C30" i="3"/>
  <c r="G27" i="3" s="1"/>
  <c r="C32" i="3"/>
  <c r="C26" i="3"/>
  <c r="G24" i="3" s="1"/>
  <c r="C18" i="3"/>
  <c r="C29" i="3" l="1"/>
  <c r="F27" i="3" s="1"/>
  <c r="C31" i="3"/>
  <c r="F28" i="3" s="1"/>
  <c r="C33" i="3"/>
  <c r="F23" i="3" s="1"/>
  <c r="G28" i="3"/>
  <c r="F25" i="3"/>
  <c r="G25" i="3"/>
  <c r="G26" i="3"/>
  <c r="F26"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tc={947ADE32-BAC1-40FD-BE65-758CA32E4569}</author>
    <author>tc={1D40CFF0-2660-4DF4-AEF2-B0C71FECE087}</author>
    <author>tc={9A9E5749-4EC5-49DA-BBDB-BDB947F286AA}</author>
  </authors>
  <commentList>
    <comment ref="J1" authorId="0" shapeId="0" xr:uid="{947ADE32-BAC1-40FD-BE65-758CA32E4569}">
      <text>
        <t xml:space="preserve">[Comentário encadeado]
Sua versão do Excel permite que você leia este comentário encadeado, no entanto, as edições serão removidas se o arquivo for aberto em uma versão mais recente do Excel. Saiba mais: https://go.microsoft.com/fwlink/?linkid=870924
Comentário:
    This means that to open a new position in a live cattle futures contract, a trader must deposit at least $2,695 as an initial margin. Once the position is open, they must maintain a minimum margin balance of $2,450 in their trading account to avoid a margin call. </t>
      </text>
    </comment>
    <comment ref="P1" authorId="1" shapeId="0" xr:uid="{1D40CFF0-2660-4DF4-AEF2-B0C71FECE087}">
      <text>
        <t xml:space="preserve">[Comentário encadeado]
Sua versão do Excel permite que você leia este comentário encadeado, no entanto, as edições serão removidas se o arquivo for aberto em uma versão mais recente do Excel. Saiba mais: https://go.microsoft.com/fwlink/?linkid=870924
Comentário:
    Meaning that if the price of the live cattle futures contract were to move by the daily limit, the value change would be approximately $3,300. </t>
      </text>
    </comment>
    <comment ref="G11" authorId="2" shapeId="0" xr:uid="{9A9E5749-4EC5-49DA-BBDB-BDB947F286AA}">
      <text>
        <t>[Comentário encadeado]
Sua versão do Excel permite que você leia este comentário encadeado, no entanto, as edições serão removidas se o arquivo for aberto em uma versão mais recente do Excel. Saiba mais: https://go.microsoft.com/fwlink/?linkid=870924
Comentário:
    Gallons to Barrel
Divide Gallons by 42 = Barrels</t>
      </text>
    </comment>
  </commentList>
</comments>
</file>

<file path=xl/sharedStrings.xml><?xml version="1.0" encoding="utf-8"?>
<sst xmlns="http://schemas.openxmlformats.org/spreadsheetml/2006/main" count="447" uniqueCount="362">
  <si>
    <t>Number of Contracts</t>
  </si>
  <si>
    <t>Contract Size</t>
  </si>
  <si>
    <t>Unit/Cent of $</t>
  </si>
  <si>
    <t>pound</t>
  </si>
  <si>
    <t>Value of One Unit</t>
  </si>
  <si>
    <t>Tick Size per Unit</t>
  </si>
  <si>
    <t>Tick Size per Contract</t>
  </si>
  <si>
    <t>Contract</t>
  </si>
  <si>
    <t>Cotton</t>
  </si>
  <si>
    <t>bushel</t>
  </si>
  <si>
    <t>Inputs</t>
  </si>
  <si>
    <t>Underlying Price</t>
  </si>
  <si>
    <t>Strike Price</t>
  </si>
  <si>
    <t>S</t>
  </si>
  <si>
    <t>K</t>
  </si>
  <si>
    <t>T</t>
  </si>
  <si>
    <t>r</t>
  </si>
  <si>
    <t>σ</t>
  </si>
  <si>
    <t>Calculation</t>
  </si>
  <si>
    <t>Call</t>
  </si>
  <si>
    <t>Put</t>
  </si>
  <si>
    <t>c</t>
  </si>
  <si>
    <t>p</t>
  </si>
  <si>
    <t>d1</t>
  </si>
  <si>
    <t>d2</t>
  </si>
  <si>
    <t>↑ Ratio Then ↑ d1 ↑ d2 =                                  ↑ Probability                                                ↑ Chance to Exercice the Price</t>
  </si>
  <si>
    <t xml:space="preserve"> ↑ Risk Free Rate          ↑ Price Call  ↓ Price Put</t>
  </si>
  <si>
    <t xml:space="preserve"> ↑ Volatility                    ↑ Price Call  ↑ Price Put</t>
  </si>
  <si>
    <t xml:space="preserve"> ↑ Time to Expiration  ↑ Price Call  ↑ Price Put</t>
  </si>
  <si>
    <t xml:space="preserve"> ↑ S &amp;  = K  (S &gt; K)         ↑ Call Price  ↓ Put Price</t>
  </si>
  <si>
    <t xml:space="preserve"> ↓ S &amp;  = K  (S &lt; K)         ↓ Call Price  ↑ Put Price</t>
  </si>
  <si>
    <t>Expiration</t>
  </si>
  <si>
    <t>F</t>
  </si>
  <si>
    <t>G</t>
  </si>
  <si>
    <t>H</t>
  </si>
  <si>
    <t>J</t>
  </si>
  <si>
    <t>M</t>
  </si>
  <si>
    <t>N</t>
  </si>
  <si>
    <t>Q</t>
  </si>
  <si>
    <t>U</t>
  </si>
  <si>
    <t>V</t>
  </si>
  <si>
    <t>X</t>
  </si>
  <si>
    <t>Z</t>
  </si>
  <si>
    <t>January</t>
  </si>
  <si>
    <t>February</t>
  </si>
  <si>
    <t>March</t>
  </si>
  <si>
    <t>April</t>
  </si>
  <si>
    <t>May</t>
  </si>
  <si>
    <t>June</t>
  </si>
  <si>
    <t>July</t>
  </si>
  <si>
    <t>August</t>
  </si>
  <si>
    <t>September</t>
  </si>
  <si>
    <t>October</t>
  </si>
  <si>
    <t>November</t>
  </si>
  <si>
    <t>December</t>
  </si>
  <si>
    <t>short tons</t>
  </si>
  <si>
    <t>Main Exchange</t>
  </si>
  <si>
    <t>CME</t>
  </si>
  <si>
    <t>Months</t>
  </si>
  <si>
    <t>F H J K Q U V X</t>
  </si>
  <si>
    <t>ICE</t>
  </si>
  <si>
    <t>H K N V Z</t>
  </si>
  <si>
    <t>Delta</t>
  </si>
  <si>
    <t>Gamma</t>
  </si>
  <si>
    <t>Movimento esperado no prêmio para cada $1 de mudança no underlying.</t>
  </si>
  <si>
    <t>Today's Date</t>
  </si>
  <si>
    <t>T_1</t>
  </si>
  <si>
    <t>Expiry Date</t>
  </si>
  <si>
    <t>T_2</t>
  </si>
  <si>
    <t>Dividend Yield</t>
  </si>
  <si>
    <t>↑ 1+ Underlying (S) Then ↑CE  &amp;  ↓PE</t>
  </si>
  <si>
    <t>Delta is not FIX. If Underlying (S) moves, Delta changes by the Gamma</t>
  </si>
  <si>
    <t>Movimento esperado no Delta para cada 1% de mudança no underlying.</t>
  </si>
  <si>
    <t>Quantidade em que o Delta vai se alterar caso Underlying (S) mova $1</t>
  </si>
  <si>
    <t>↑ 1+ Underlying (S) Then ↑ Delta</t>
  </si>
  <si>
    <t>As an option value increase the Delta will Increase</t>
  </si>
  <si>
    <t>Theta</t>
  </si>
  <si>
    <t>Decréscimo esperado no prêmio para cada dia</t>
  </si>
  <si>
    <t>If  = Underlying (S)  &amp;  = Volatility then Option Price should Decay over time</t>
  </si>
  <si>
    <t>Movimento esperado no prêmio para cada 1pp de mudança na volatilidade implícita (VI).</t>
  </si>
  <si>
    <t>Vega</t>
  </si>
  <si>
    <t>Quantidade no qual o preço da opção vai mudar se a VI alterar em 1%</t>
  </si>
  <si>
    <t>↑ 1% Volatility then ↑ Option Price</t>
  </si>
  <si>
    <t>Always a positive Value</t>
  </si>
  <si>
    <t>Negative Delta -&gt; Short -&gt; Want market goes Down</t>
  </si>
  <si>
    <t>Positive Delta -&gt; Long -&gt; Want market goes Up</t>
  </si>
  <si>
    <t>Delta Call</t>
  </si>
  <si>
    <t>Delta Put</t>
  </si>
  <si>
    <t>𝑁(𝑑1)</t>
  </si>
  <si>
    <t>(𝑁′(𝑑1))/(𝑆𝜎√𝑡)</t>
  </si>
  <si>
    <t>𝑆𝑁′(𝑑1)√𝑡</t>
  </si>
  <si>
    <t>Theta Call</t>
  </si>
  <si>
    <t>−(𝑆𝑁′ (𝑑1 )𝜎)/(2√𝑡)−𝑟𝐾𝑒^(−𝑟𝑡) 𝑁(𝑑2)</t>
  </si>
  <si>
    <t>Theta Put</t>
  </si>
  <si>
    <t>−(𝑆𝑁′ (𝑑1 )𝜎)/(2√𝑡)+𝑟𝐾𝑒^(−𝑟𝑡) 𝑁(-𝑑2)</t>
  </si>
  <si>
    <t>Rho</t>
  </si>
  <si>
    <t>Rho Call</t>
  </si>
  <si>
    <t>Rho Put</t>
  </si>
  <si>
    <t>−𝐾𝑡𝑒^(−𝑟𝑡) 𝑁(−𝑑2)</t>
  </si>
  <si>
    <t>𝐾𝑡𝑒^(−𝑟𝑡) 𝑁(𝑑2)</t>
  </si>
  <si>
    <t>ln〖𝑆/𝐾〗</t>
  </si>
  <si>
    <t>(𝑟+𝜎^2/2)t</t>
  </si>
  <si>
    <t>𝜎√𝑡</t>
  </si>
  <si>
    <t>𝑁(𝑑2)</t>
  </si>
  <si>
    <t>𝑒^(−𝑟𝑡)</t>
  </si>
  <si>
    <t>Time to Expiration (p.a)</t>
  </si>
  <si>
    <t>Risk Free Rate (p.a)</t>
  </si>
  <si>
    <t>Volatility (p.a)</t>
  </si>
  <si>
    <t>𝑁(−𝑑1)</t>
  </si>
  <si>
    <t>𝑁(−𝑑2)</t>
  </si>
  <si>
    <t>Call Option</t>
  </si>
  <si>
    <t>Put Option</t>
  </si>
  <si>
    <t xml:space="preserve"> Delta</t>
  </si>
  <si>
    <t>K𝑒^(−𝑟𝑡)</t>
  </si>
  <si>
    <t>𝑒^(−q𝑡)</t>
  </si>
  <si>
    <t>q</t>
  </si>
  <si>
    <t>𝑆e^(-qt)</t>
  </si>
  <si>
    <t>𝑒^(−q𝑡) N(d1)</t>
  </si>
  <si>
    <t>𝑒^(−q𝑡) [N(d1)-1]</t>
  </si>
  <si>
    <t>Price</t>
  </si>
  <si>
    <t>Amount that the theoretical price will change if the market moves up/down 1 point</t>
  </si>
  <si>
    <t>Amount that the Delta will change if the market moves up/down 1 point</t>
  </si>
  <si>
    <t>Amount that the theoretical price will change when 1 day passes.</t>
  </si>
  <si>
    <t>Move up/down by 1 percentage point</t>
  </si>
  <si>
    <t>Amount that the theoretical price will change if the volatility of the asset moves up/down by 1 pp</t>
  </si>
  <si>
    <t>Cattle Feeder</t>
  </si>
  <si>
    <t>Brend Crude</t>
  </si>
  <si>
    <t>Cattle Live</t>
  </si>
  <si>
    <t>Heating Oil</t>
  </si>
  <si>
    <t>NMX</t>
  </si>
  <si>
    <t>Light Crude</t>
  </si>
  <si>
    <t>Natural Gas</t>
  </si>
  <si>
    <t>RBOB Gasoline</t>
  </si>
  <si>
    <t>Ethanol</t>
  </si>
  <si>
    <t>CBT</t>
  </si>
  <si>
    <t xml:space="preserve">GASOIL </t>
  </si>
  <si>
    <t xml:space="preserve">HO FIN FUT </t>
  </si>
  <si>
    <t xml:space="preserve">LEAN HOG </t>
  </si>
  <si>
    <t>Cocoa</t>
  </si>
  <si>
    <t>NYX</t>
  </si>
  <si>
    <t>Coffee ARA</t>
  </si>
  <si>
    <t>Coffee ROB</t>
  </si>
  <si>
    <t xml:space="preserve">Corn </t>
  </si>
  <si>
    <t>RAPSEED</t>
  </si>
  <si>
    <t>Soybean</t>
  </si>
  <si>
    <t>Soymeal</t>
  </si>
  <si>
    <t xml:space="preserve">Soyoil </t>
  </si>
  <si>
    <t>Sugar 11</t>
  </si>
  <si>
    <t xml:space="preserve">Sugar White </t>
  </si>
  <si>
    <t>Wheat</t>
  </si>
  <si>
    <t>KCBT</t>
  </si>
  <si>
    <t xml:space="preserve">Wheat </t>
  </si>
  <si>
    <t>MGEX</t>
  </si>
  <si>
    <t>Wheat Mill</t>
  </si>
  <si>
    <t>Chicago Board of Trade. The CBOT, along with the Chicago Mercantile Exchange (CME), merged in 2007 to form the CME Group.</t>
  </si>
  <si>
    <t>The New York Board of Trade (NYBOT) was a major exchange for trading agricultural commodities, including cocoa, coffee, cotton, sugar, and orange juice futures contracts. In 2007, NYBOT was acquired by the Intercontinental Exchange (ICE), which is a leading global exchange operator.</t>
  </si>
  <si>
    <t>Minneapolis Grain Exchange. It specializes in trading agricultural commodities, particularly hard red spring wheat futures and options contracts.</t>
  </si>
  <si>
    <t>G J M Q V Z</t>
  </si>
  <si>
    <t>Margin</t>
  </si>
  <si>
    <t>Maintance</t>
  </si>
  <si>
    <t>Margin is the amount of money that traders are required to deposit with their broker to open and maintain a futures position.  It acts as a security deposit to cover potential losses.</t>
  </si>
  <si>
    <t>The maintenance margin requirement is the minimum amount of margin that must be maintained in the trading account to keep the position open. If the account balance falls below this level, the trader may be required to deposit additional funds to meet the maintenance margin requirement, known as a margin call.</t>
  </si>
  <si>
    <t>Daily Limit</t>
  </si>
  <si>
    <t>The daily limit is the maximum price movement allowed by the exchange for a futures contract in a single trading session.
In this case, the daily limit for live cattle futures is set at 6.75 cents per pound.
This means that during a single trading session, the price of the live cattle futures contract can increase or decrease by up to 6.75 cents per pound from the previous day's settlement price.
Once the price hits the daily limit, trading in the contract may be temporarily halted or "locked limit" until the next trading session. For live cattle futures, with a daily limit of 6.75 cents per pound, the equivalent value per contract would be $2,700.</t>
  </si>
  <si>
    <t>Expanded Limit</t>
  </si>
  <si>
    <t>The expanded limit represents a wider price movement allowed under certain conditions, such as extreme market volatility.
In this case, the expanded limit for live cattle futures is set at 10 cents per pound.
If market conditions warrant, such as significant volatility or news events, the exchange may allow for a wider price movement beyond the standard daily limit.</t>
  </si>
  <si>
    <t>Daily Limit per Unit</t>
  </si>
  <si>
    <t>Expanded Limit per Unit</t>
  </si>
  <si>
    <t>Value per Contract</t>
  </si>
  <si>
    <t>Limit per Contract</t>
  </si>
  <si>
    <t>H K N U Z</t>
  </si>
  <si>
    <t>metric tonnes</t>
  </si>
  <si>
    <t>-</t>
  </si>
  <si>
    <t>F H K N U X</t>
  </si>
  <si>
    <t>gallons</t>
  </si>
  <si>
    <t>Cents to Dollars (450,00 = 450,00 / 100 = 4,5)</t>
  </si>
  <si>
    <t>12/07/2024 e não 23/08/2024</t>
  </si>
  <si>
    <t>Se Sell (Received) | Se Buy (Pay)
Dúvida: Implied Premium (Sales Revanue)</t>
  </si>
  <si>
    <t>Cliente Comprando Put (+- = -) (Venda de Delta)
Comprar Put quer que o Underlying CAIA
Cliente Compra Put $450 (cents/USD)
Se Underlying &gt;=$450 Opção NÃO Exercida</t>
  </si>
  <si>
    <t>Cliente Vendendo Put (-- = +) (Comprando Delta)
Vendendo Put quer que o Underlying SUBA
Cliente Vende Put $430 (cents/USD)
Se Underlying &gt;=$430 Opção NÃO Exercida</t>
  </si>
  <si>
    <t>Cliente Vendendo Call (-+ = -) (Vendendo Delta)
Vendendo Call quer que o Underlying Caia
Cliente Vende Call $500 (cents/USD)
Se Underlying &lt;=$500 Opção NÃO Exercida</t>
  </si>
  <si>
    <t>Put Spread: Comprar e Vender Put Options de mesmo Underlying asset com mesma data de expiração e diferentes Strikes. 
Bear Put Spread: Compra Put Option com Strike maior e simultaneamente Vende Put Option com Strike menor, ambos na mesma expiração. Objetivo é lucrar com um moderado bearish do Underlying asset. Investidor paga um debito para entrar, sendo a diferença no premio entre a Put Option comprada e a Vendida. O lucro é limitado na diferença entre Strikes menos o debito pago. A perda máxima é limitada ao debito pago.
Buy 1 Put (Spot $65) Premium $500, Strike $65
Sell 1 Put (Spot $65) Premium $300, Strike $60
65/60 Bear Put Spread Net Debit $200 ($5-$3). Se Underlying cai $50. Long 65$ Option vale $15 e a Short $60 vale $10. Spread é $5 - $2 com Profit de $3</t>
  </si>
  <si>
    <t>3 Way</t>
  </si>
  <si>
    <t>Vanilla Strip</t>
  </si>
  <si>
    <t>Products &gt; Commodities &gt; Structured &gt; New Accumulator &gt; DailyWeek Option</t>
  </si>
  <si>
    <t>Accumulator With Knock Out</t>
  </si>
  <si>
    <t>Enchancement Level: Nível de Venda do Cliente.
Knock Out Level: Nível da Barreira.
Quando Accumulator 2x: 
O cliente vende 2x quando mercado acima do Enchancement Level.
O Cliente vende 1x quando mercado entre Enchancement Level e Knock Out Level.
Se mercado tocar em qualquer momento Knock Out Level, todos enchancementes caem.</t>
  </si>
  <si>
    <t>Cliente Compra Call (++ = +)
Caso fosse vendido 30 (Quantidades) para um Periodo de 30 dias, teriamos um Strip (Lote por dia) 30/30 = 1. Logo, cada dia que o mercado estiver com Underlying acima do Strike a opção é exercida e o comprador da opção recebe a fração (volume total dividido pelos dias) de um Long Future do Vendedor da Call</t>
  </si>
  <si>
    <t>Barrier Strip Option. Cliente Vende Call (-+ = -). Periodo de 80 dias , quantidade 2. 
Clinte Venda Strike 600. Call ativada quando Underlying &gt; Strike. A cada periodo que o mercado fechar acima de 600 nivel mercado ele vai vender uma porção 1x a @600.
Down &amp; Out: Se em qualquer momento o mercado tocar em 600 as opções desaparecem.</t>
  </si>
  <si>
    <t>Barrier Digital Strip Option. Cliente Comprando Call (++ = +). Cliente não compra, nem vende Delta, e, sim, recebe Cash. Payoff é 0 ou 1, dentro ou fora do dinheiro (Binary Cash).
Periodo de 80 dias , quantidade 2. 
Clinte Compra Strike 600. Call ativada quando Underlying &gt; Strike, se Underlying &lt; 600 Call não ativada. 
A cada periodo que o mercado fechar acima de 600 , como é digital, ele vai receber em Cash $60,00.
Juntanto Lag 1 e Lag 2 o cliente Vende @600 (Lag 1) + @60 (Lag 2)</t>
  </si>
  <si>
    <t>Binary Sim</t>
  </si>
  <si>
    <t>Cash</t>
  </si>
  <si>
    <t>60/.100</t>
  </si>
  <si>
    <t xml:space="preserve">Barrier Strip Option. Cliente Vende Call (-+ = -). Cliente espera que Underlying caia.
Periodo 80 dias Quantidade 2.
Clinte Vende Strike 660. Call ativada quando Underlying &gt; Strike, se Underlying &lt; 660 Call não ativada. 
A cada periodo que o mercado fechar acima de 660, ele vai vender 1x 660.
</t>
  </si>
  <si>
    <t>Bolsa de Valores: É tudo que é listado, não sendo um risco para a HedgePoint.
OTC (Over The Counter): É um ambiente paralelo de negociação de ativos no mercado. Não há uma regulamentação tão rígida e nem muitas burocracias no momento das negociações.</t>
  </si>
  <si>
    <t>Logo, OTC não é Delta 1 como na Bolsa de Valores, os produtos são mais personalizados, existe menor liquidez. A HedgePoint trabalha lidando com o risco na ponta.</t>
  </si>
  <si>
    <t>Ativos podem ser commodities, ações, moedas, taxas, índices, etc.
•	Locks: Dois lados obrigados a cumprir (Futuros, Fowards, Swaps)
•	Opções: Tem a opção (Direito)</t>
  </si>
  <si>
    <t>Opções: Contrato entre titular e lançador, concede ao primeiro o direito de exercer a compra ou venda e é composto pelo ativo, preço (Strike) e data de expiração.
•	Americana: Exercício do direito pode ser a qualquer momento
•	Europeia: Exercício do direito só no vencimento.</t>
  </si>
  <si>
    <t>Tipos de Opções
•	Call: Título que concede o direito de compra em um preço específico numa data de expiração.
o	Não é obrigado a executar a opção.
o	Ganhos ilimitados
o	Investidor olha para o aumento de preço.
•	Put: Título que concede o direito de venda em um preço específico numa data de expiração.
o	Não é obrigado a executar o contrato.
o	Ganhos limitados.
o	Investidor olha para a queda de preço.</t>
  </si>
  <si>
    <t>The shape of the futures curve is important to commodity hedgers and speculators. Both care about whether commodity futures markets are contango markets or normal backwardation markets.</t>
  </si>
  <si>
    <t>Spot</t>
  </si>
  <si>
    <t>Delivery Date</t>
  </si>
  <si>
    <t>Foward Contract: Agreement and a obligation for both parts to transact a future in a specified price. Obligate to delivery and the other part is obligate to pay.
Counter party risk: Risco que a outra parte não vai conseguir honrar o contrato.
Standardize Fowards Contracts: Are called Future Contracts (Small units, standarts and negotiated by a intermediare (Exchange) that Guarantee the risk). Allow smaller players and does not require to keep contract, enable to sell and buy positions before expiration)
Exchanger profit by the spread (Ask for example 0.22/lb per contract for the party that wants to buy the contract, and buy the contract for the party that wants to sell for 0.22/lb.) Adicionalmente existe a margem requerida para manter a posição (Quanto se espera que o preçodo futuro se altere, tendo certeza que na expiração ambas partes vão cumprir a obrigação)</t>
  </si>
  <si>
    <t>Margem</t>
  </si>
  <si>
    <t>Margem Inicial</t>
  </si>
  <si>
    <t>Maintenance Margem</t>
  </si>
  <si>
    <t>Seller</t>
  </si>
  <si>
    <t>$20 por contrato</t>
  </si>
  <si>
    <t>1000 lbs de Maça para delivery em 01/02 (Future)</t>
  </si>
  <si>
    <t>Future Delivery Price</t>
  </si>
  <si>
    <t>Buyer</t>
  </si>
  <si>
    <t>Future Delivery Price de $200 é um contrato fixo entre duas partes. Supondo que no dia seguinte outras duas partes estejam negociando o mesmo contrato a $190.
A parte compradora se sente prejudicada, pois ele esta comprando algo a $200 que outro esta vendendo a $190, a parte vendedora esta vendendo algo a $200 que atualmente esta sendo vendida a $190.
Para que a parte compradora não saia do negocio, o contrato é resetado ao preço $190, retirando $10 da margem do comprador e passando para o vendedor.
Comprador atinge Maintenace Margin ($10).
Caso a parte fique com valor menor que a Maintanance Margem ele tem que reabastecer para manter a posição (5 + 15)</t>
  </si>
  <si>
    <t>...</t>
  </si>
  <si>
    <t>Ambas as partes não estao no risco do preço da maça.  Quando o preço do Futuro muda ao longo do tempo, ficando proximo da data de expiração, caso caia, a margem do comprador (Esta tendo uma melhor posiçao com queda do preço) deve transferir para o vendedor, resetando o preço do contrato futuro. Na data de expiração o preço do contrato e o de mercado vão estar proximos. ($100). Apesar da queda no preço de mercado e o reajuste do contrato, o vendedor recebe a margem acordade. ($100)</t>
  </si>
  <si>
    <t xml:space="preserve"> Delivery Price at different futures dates. 
The today date is the market price.
Next month IS NOT THE PRICE IN NEXT MONTH. But the price TODAY if i agree to sell/buy a contract in a month.
The curve does not show how the price will move over the next months, it tells today, if we want to transact the contract over 3 months from now, it would be at $45.
Nos temos o preço hoje (Spot) 30, ao convergir para a data de expiração, o preço tende a convergir para o Spot, então daqui a X meses o preço será o spot e tendera a a 30 por exemplo.</t>
  </si>
  <si>
    <t>Uppward curve: Normal Curve, what is to be espected, if i have a downward curve i have no reason to hold the contract.</t>
  </si>
  <si>
    <t>per/oz</t>
  </si>
  <si>
    <t>Gold</t>
  </si>
  <si>
    <t>Cheaper</t>
  </si>
  <si>
    <t xml:space="preserve">Contago e Normal Backwardation referem ao padrão de preço ao longo do tempo (Subindo ou Caindo).
Contango: Preço Future esta maior que o esperado Future Spot (Normalmente confunde com Curva Normal)
Normal Backwardation: É quando o preço Future esta abaixo do esperado Preço Future Spot
Mercado está normal quando o Preço Futuro é maior a longa maturidade e invertido se preços futures são menores a longas maturidades.
Contango: Mais parato comprar no momento atual (Spot) do que no futuro, pois etaria mais caro. Se quero manter ouro por varios anos. Se compro ouro hoje eu perco o custo oportunidade de investir o dinheiro que gastei no ouro em outro investimento livre de risco, ademais tenho que guardar o ouro (Custo Storage) + Seguros. Poderia investir os 1500 ao entrar em um contrato futuro de 1 ano.
</t>
  </si>
  <si>
    <t>Normal</t>
  </si>
  <si>
    <t>Invertida</t>
  </si>
  <si>
    <t xml:space="preserve">Contango is when the futures price is above the expected future spot price. Because the futures price must converge on the expected future spot price, contango implies futures prices are falling over time as new information brings them into line with the expected future spot price.
Normal backwardation is when the futures price is below the expected future spot price. This is desirable for speculators who are net long in their positions: they want the futures price to increase. So, normal backwardation is when the futures prices are increasing.
Consider a futures contract we purchase today, due in exactly one year. Assume the expected future spot price is $60 (the blue flat line in Figure 2 below). If today's cost for the one-year futures contract is $90 (the red line), the futures price is above the expected future spot price. This is a contango scenario.
Severe Contango Generally Bearish: Spot price is alot lower than the future price. Big surpluss in the Spot market or a shortage in the future. Bearish for the future price of commoditie. Imagine oil today at $50 ant the future at $150. All it has to do is buy a lot today, sotre it because is also sheap, and then agree to sell it in the future. This will increase demand in the spot market, increasing the price because a lot of people are buying and in the future there is a lot of people agreeing to sell in the future, increasin the supply, lowering the future price.
Backwardation usually occur by shortage (Desperation), having demand and tending to be bullish.
</t>
  </si>
  <si>
    <t>1Y Foward Settlement</t>
  </si>
  <si>
    <t>Barrowing Interest Rate</t>
  </si>
  <si>
    <t>1Y Risk Free Intereset Rate</t>
  </si>
  <si>
    <t>Upper Bound of Foward Settlement: Posso emprestar $1000 a uma taxa de 10% (Em 1Y tenho q devolver $1000 + $100). Comprar Foward Spot $1000 e acordar em vender em 1Y a $1200. Preciso pagar Carrying cost de $50 ficando Net $50 (-$1000 -$100 - $50)</t>
  </si>
  <si>
    <t>Carrying Cost</t>
  </si>
  <si>
    <t xml:space="preserve">O que aconteceria é q maior demanda por comprar Spot aumentaria o preço Spot 1000 -&gt; 1050 por exemplo. No mesmo sentido o preço do 1Y Foward teria a cair pois mais pessoas estariam vendendo. </t>
  </si>
  <si>
    <t>Lower Bound on Foward Settlement:</t>
  </si>
  <si>
    <t xml:space="preserve">Posso comprar 1oz de ouro $1000 agora e daqui 1 ano terei 1oz de ouro menos $50 de Carrying Cost. Também posso pegar os $1000 e colocar na taxa de juros livre ganhando $1050 e concordar em ser o comprador no 1Y Foward por $1050.
Nas duas situaçoes tenho 1oz de Gold mas na segunda não preciso pagar $50 de Carrying Cost. Em normalidade mais pessoas iriam querer comprar no 1Y Foward aumentando demanda e preço e menos pessoas iriam querer comprar no Spot, reduzindo o preço. </t>
  </si>
  <si>
    <t xml:space="preserve">Upper Bound = Spot Price + Carrying Cost + Borrowing Interest Rate
Lower Bound = Spot Price + Carrying Cost + 1Y Risk Interest Rate  </t>
  </si>
  <si>
    <t>Arbitrage
Supose a 1000 lbs of Apple for delivery 1Y from now.
Current Settlement Price (Strike) is $300
Current Market Price for 1000 lbs of Apples is $200 (Spot)
Interest on $200 loan is 10% per Y ($20)
I Can Borrow $200 (Have to pay $220 in 1Y)
Buy 1000 lbs of Apples (Current of $200)
Sell a Future Contract (Current at $300)
1Y i give the Apple to Settle Contract
Net $300 - $220 = $80</t>
  </si>
  <si>
    <t>Arbitrage
Supose a 1000 lbs of Apple for delivery 1Y from now.
Current Settlement Price (Strike) is $200
Current Market Price for 1000 lbs of Apples is $200 (Spot)
Interest on $200 loan is 10% per Y ($20)
I Can Borrow + Sell apples for 1Y. Will get 5% on money and give 1% to person borrowing apples from.
I can Borrow and Sell 1000 lbs of Apples. Get $200 because i sold $200 and i agree to be the buyer of a future contract for $200.
Of $200 i got from selling i got 5% and i have to give 1% for the one that i borrowed from. Getting $208 Net. I can use $200 to uphold the Future 1Y contract and get 1000 lbs Apples to give it back to the person i borrow. This cannot happen, because will everyone would do it and increase demand to be the buyer in the current settlement price, increasing it. Also it would increase supply in the selling side, going down.</t>
  </si>
  <si>
    <t>Fair Value Future Market
É o preço acordado entre vendedor e comprador. O Valor Justo de uma Ação é determinado pelo mercado onde a Ação é negociada. Representa o valor dos assets da companhia e sua liabilities.
O Fair Value é o calculo do valor teorico de como uma Future Stock Index Contract should be Valued considering the Current Index Value, Dividends Paid on Stock in the Index, Days to Expiration of the Futures Contracts and Current Interest Rates.
Fair Value can show the difference between the futures price and what it would cost to own all stocks in that index. 
Fair Value = Cash X {1 + r(x/360)} - DIvidends
Where
Cash = Current S&amp;P Cash Value
r = Current Interest rate paid to a broker to buy all stocks in the S&amp;P 500 Index
x = Days to expiration fo the futures contract
Dividends = Amount of dividends until contract expiration expressed in terms of points on the S&amp;P contract
Fair Value Vs Futures Prices
This value is often shown on financial news networks and displayed online before the equity markets open for trading. The fair value can provide a glimpse of overall market sentiment. The futures price may be different from the fair value due to the short-term influences of supply and demand for the futures contract. The fair value always refers to the front-month futures contract as opposed to a further out month contract.
This difference between the fair value result and the current S&amp;P 500 futures price may represent an arbitrage opportunity for those assuming that the futures price will eventually revert back to the fair value price. Through arbitrage, a trader can profit from a price imbalance by simultaneously purchasing and selling an asset. 
on the current spot price of the underlying asset, prevailing interest rates, dividends, and other factors. It represents the equilibrium price that balances the cost of carrying the asset until the delivery date of the futures contract.
Key points about fair value in futures include:
Relationship with Spot Price: Fair value is closely tied to the spot price of the underlying asset. If the fair value is higher than the current spot price, it suggests that the futures contract is overvalued relative to the spot market, and vice versa.
Influence of Carry Costs: Fair value takes into account the cost of carrying the underlying asset until the expiration of the futures contract. This includes factors such as storage costs, financing costs (interest rates), and any dividends or income generated by the asset.
Arbitrage Opportunities: Traders and investors monitor the difference between the actual futures price and its fair value. If there is a significant deviation, arbitrageurs may enter the market to exploit the price discrepancy, which helps to bring the futures price closer to its fair value.
Calculation: Fair value is often calculated using mathematical models, such as the cost-of-carry model, which considers factors like the current spot price, interest rates, time to expiration, and any income generated by the underlying asset.
Efficient Market: In an efficient market, the futures price tends to converge towards its fair value over time, as traders adjust their positions based on new information and arbitrage opportunities.</t>
  </si>
  <si>
    <t xml:space="preserve">Barrier Strip Option. Cliente Compra Call (++ = +). Cliente espera que Underlying suba.
Periodo 35 dias Quantidade 2 (2/35).
Clinte Compra Strike 912. Call ativada quando Underlying &gt; Strike, se Underlying &lt; 912 Call não ativada. 
A cada periodo que o mercado fechar acima de 912, ele vai comprar 1x 912.
Barrier Up &amp; Out, logo, se o mercado tocar em 960 (Up Barrier), negocio deixa de existir.
</t>
  </si>
  <si>
    <t xml:space="preserve">Barrier Strip Option. Cliente Vende Put (-- = +). Cliente espera que Underlying suba.
Periodo 35 dias Quantidade 2 (2/35).
Clinte Vende Strike 912. Put ativada quando Underlying &lt; Strike, se Underlying &gt; 912 Put não ativada. 
A cada periodo que o mercado fechar abaixo de 912, ele vai vender 1x 912.
Barrier Up &amp; Out, logo, se o mercado tocar em 960 (Up Barrier), negocio deixa de existir.
</t>
  </si>
  <si>
    <t>Enchancement Level: Nível de Venda do Cliente.
Knock Out Level: Nível da Barreira.
Quando Accumulator 2x: 
O cliente compra 1x quando mercado acima do Enchancement Level e abaixo do Knock Out.
O Cliente compra 2x quando mercado no Enchancement Level ou abaixo.
Se mercado tocar em qualquer momento Knock Out Level, todos enchancementes caem. Cliente mantém os enhancements anteriores.</t>
  </si>
  <si>
    <t>Cash or Fix</t>
  </si>
  <si>
    <t>Barrier Digital Strip Option. Cliente Comprando Call (++ = +). Cliente não compra, nem vende Delta, e, sim, recebe Cash. Payoff é 0 ou 1, dentro ou fora do dinheiro (Binary Cash).
Periodo de 61 dias , quantidade 200. (200/61)
Clinte Compra Strike 178,50. Call ativada quando Underlying &gt; Strike, se Underlying &lt; 178,59 Call não ativada. 
A cada periodo que o mercado fechar acima de 178,59, como é digital, ele vai receber em Cash $1,0.
Caso mercado toque em 189 negócio deixa de existir.</t>
  </si>
  <si>
    <t>Barrier Strip Option. Cliente Vendendo Put (-- = +). Cliente espera que o Underlying suba.
Periodo de 61 dias , quantidade 200. (200/60) 
Clinte Vende Strike 178,50. Put ativada quando Underlying &lt; Strike, se Underlying &gt; 178,50 Put não ativada. 
A cada periodo que o mercado fechar abaixo de 178,50 , ele vende 1x)</t>
  </si>
  <si>
    <t xml:space="preserve">Knock Out Level: Nível da Barreira.
Caso entre data de inicio e expiração underlying tocar na barreira acumulador acaba, mantendo os anteriores. 
Quando Underlying fica entre barreira e Strike, cliente recebe digital (Valor Digital * Volume dividido periodo)
</t>
  </si>
  <si>
    <t>Task Schedual</t>
  </si>
  <si>
    <t>First Need to Tell YML
source:/folder_test/
destionation:C:\Temp\python\foldertest</t>
  </si>
  <si>
    <t>Source -&gt; Machine
destination -&gt; Cloud</t>
  </si>
  <si>
    <t>TaskSchedualer edit em SQL. 
Add a new line and:
nmCommand: --pyrun --package=hedgepoint_data_extractors --script=DownloadESALQ.py
add new line NULL: --pyrun --packages something else --scripts main.py
main.py is the script that needs to be run (daily for example)</t>
  </si>
  <si>
    <t>run help in the TD\FT file of the Integration Batch to get main codes (not all up to date)</t>
  </si>
  <si>
    <t>Last problem, import vols AGAIN (Forced). Run manually if needed.</t>
  </si>
  <si>
    <t>fix</t>
  </si>
  <si>
    <t xml:space="preserve">Assuming that a emerging market (Countrie) put restrictions for the delivery of the currency. Exemple Brazil Real R$.
USD Investor (USD Currency) is dealing with Real. In this case USD is the base currency and USD is the quote currency. So we view how much R$ is needed to buy 1 USD.
USD is the deliverable currency and the Real R$ is Non Deliverable Currency.
Investor view that the Real R$ will strengthen over the next 3 months. To monitize on this view a NDF can help the USD investor, getting a sintetic long exposure to the Real, without the need of phisical delivery.
The 3 months NDF in the Real is trading at the NDF exchange rate:
NDF(3m) = 25 * BRL/USD
The investor enters in a long position in this 3m ndf with a USD notional of 10 milions.
Assuming a outwrite, or convensional currency foward, the 3m would have a diagram looking like image 1. In the expiry date of 3 months our USD base investor would be require to pay 10m USD and recieve 10m*25 BRL. But because is a NDFm=, the USD base investor cant recieve the 10m*25BRL. There for, NDF instead resort to a cash settlement, needing a reference spot exchange rate at the end of the 3m period.
</t>
  </si>
  <si>
    <t>Im.2</t>
  </si>
  <si>
    <t>Im.1</t>
  </si>
  <si>
    <t>At the inception of the NDF(3m) it is decided:
- Source of the spot exchange rate (Central Bank, Reuters)
- Wich date they wil observed the spot exchange rate
- Precise time zone and the time witch exchange rate will be observed
Lets assume that we observe the spot exchange rate 2 days before the 3m for USD BRL, being 20 BRL / USD, truely strengthinin.
The offsetting spot transtaction look like image 2. 
In the assume currency foward the USD investor would be require to pay 10m USD and recieve 10m*25BRL = 250. In the offseting spot transaction, our investor is required to recieve 10m USD.
In the assume currency foward the USD investor would recieve 10m*25BRL = 250. In the offseting spot transaction, our investor is required to pay 10m*20BRL = 200.
The difference of 50m BRL, for being NDF, the difference need to be converted to USD at the Spot Exchange Rate (20). In this case, the counterparty is required to pay to the USD investor 2.5m USD (50mBRL/20 Spot Exchange Rate).
If the BRL have depriciated, and the Exchange Spot Rage ended being grater than 25, the USD investor should pay the difference, again, in USD.</t>
  </si>
  <si>
    <t>NDFs are contract that alllow foreing investors take a view or hedge exposures to currencies that are not physically deliverable, cash settleling the difference between an pre agreed rate and actual price in the deliverable currency. The cash settlement occur in the deliverable currency of the agreement.
- NDF quotes: Not based on covered interest rate parity (BRL for example have restrictions on free movement of capital across borders) NDF quotes are a reflection on how demands compares with supply for such a currency in the offshore market, that difference can be diferent on the onshore market.
- Credit Risk: Lower (Not really exchangin notion, conventional foward. But we are exchanging a samller amount)
- Some element of Tail Risk: Currency that have some degree of involvement o local goverment. The policy can be more agressive or abruptive change, changing the spot exchange rate.</t>
  </si>
  <si>
    <t>Volatility Smile and Skew</t>
  </si>
  <si>
    <t>BS model takes 5 inputs (Spot, Strike, Time to Expiry, Interest Rate Free Risk, Volatility, Dividend Yeld)
- S, K, T are found by the specifications in the contract and market
- Interest Rate Free Risk can be implied by the markted
- Dividend Yeld can be forecast
Only the volatility is not observebel.
IV is the number input that makes the model price of a giving option equal to the market price.
Implied Volatility is a Measure of Future Uncertainty of the Underlying accet.
IV is a model dependent 
IV really does depend on the option from wich it has implied from (σIMP(K,T))</t>
  </si>
  <si>
    <t xml:space="preserve">Volatility Smile: Dependency of IV on Strike for a given Time do Expiry. Reassess probability of huge up and down move in the underlying asset.
Smile: 
IV for OTM Puts &gt; IV ATM Option
IV for OTM Calls &gt; IV ATM Options
Skew:
IV for OTM Puts &gt; IV for OTM Calls
In the BS if higher σ higher premium for option. Fear of the drop in overall index or equities (Spot) make OTM Puts a way of hedge. Elevate demand for OTM Puts elevate their price, elevating the IV. The region of the OTM Calls, nobody really cares, so the demand for OTM Calls will be depress, the premium will be depress, and to match the lower premium (Cmkt), the volatility will be lower.
In the case of the Smile, if there was a sentiment bullish that the individual equities and overall index would go up, the investor would want to monetize this view, entering in OTM Call, increasing demand, increasing premium (Cmkt), to match this the volatility will be higher.
</t>
  </si>
  <si>
    <t>C = Current Price</t>
  </si>
  <si>
    <t>t = time to maturity of foward contract</t>
  </si>
  <si>
    <t>r = interest rate</t>
  </si>
  <si>
    <t>s = annual storage cost per commodity unit</t>
  </si>
  <si>
    <t>i = annual insurance cost per commodity unit</t>
  </si>
  <si>
    <t>F = C *(1 + r * t) + (s * t) + (i * t)</t>
  </si>
  <si>
    <t xml:space="preserve">If we buy a physical commodity now, we will have to pay the current price 
together with the interest on this amount. Additionally, we will have to store the  commodity until maturity of the forward contract. When we store the commod_x0002_ity, we would also be wise to insure it against possible loss while in storage.
A normal or contango commodity mar_x0002_ket is one in which long-term futures contracts trade at a premium to short-term contracts. But sometimes the opposite occurs—a futures contract will trade at a  discount to cash. If the cash price of a commodity is greater than a futures price, the market is backward or in backwardation.
In order to avoid this, the company may be willing to pay an inflated price to ob_x0002_tain the commodity right now. If commodity supplies are tight, the price that the company may have to pay could result in a backward market—the cash price will be greater than the price of a futures contract. The benefit of being able to ob_x0002_tain a commodity right now is sometimes referred to as a convenience yield. </t>
  </si>
  <si>
    <t>F = C × (1 + r × t) + (s × t) + (i × t)</t>
  </si>
  <si>
    <t>C = F - (s + i) * t / 1 + r * t = 75.00</t>
  </si>
  <si>
    <t>If interest costs, storage costs, and insurance costs are known, a trader can infer the convenience yield by observing the relationship between the cash price and futures prices.
Three-month forward price F = $77.40
Interest rate r = 8 percent
Annual storage costs s = $3.00
Annual insurance costs i = $0.60
What should be the cash price C? If the cash price in the marketplace is actually $76.25, the convenience yield 
ought to be $1.25. This is the additional amount users are willing to pay for the 
benefit of having immediate access to the commodity.</t>
  </si>
  <si>
    <t>Financial and Foward Contracts</t>
  </si>
  <si>
    <t>Contract Specifications</t>
  </si>
  <si>
    <t xml:space="preserve">A futures contract requires delivery at a fixed price. The buyer and seller of a futures contract both have clearly defined obligations that they must meet.  The buyer of an option, however, has a choice. He can choose to take delivery (a call) or make delivery (a put). If the buyer of an option chooses to either make or take delivery, the seller of the option is obligated to take the other side. In option trading, all rights lie 
with the buyer and all obligations with the seller.
Underlying asset or, more simply, the underlying is the security or commodity to be bought or sold under the terms of the option contract. The underlying for an April futures option is an April futures contract; the underlying for a November futures option is a November futures contract. However, an exchange may also choose to list serial options on futures—option expirations where there is no corresponding futures month. When a futures option has no corresponding futures month, the under_x0002_lying contract is the nearest futures contract beyond expiration of the option. , in addition to listing long-term options on a long-term futures contract, may also list short-term options on the same  long-term futures contract. A March futures contract maturing in two years may be the underlying for a March option expiring in two years. But the same futures contract may also be the underlying for a March option expiring in one year.  Short-term options on long-term futures are listed as midcurve options.
The expiration date is the date on which the owner of an option must make the final decision whether to buy, in the case of a call, or to sell, in the case of a put. After expiration, all rights and obligations under the option contract cease to exist. 
To alleviate the problem of large order imbalances at expiration, some derivative exchanges, working with the stock exchanges on which the underly_x0002_ing stocks were traded, agreed to establish an expiration value for a derivatives contract based on the opening price of the underlying contract rather than the closing price on the last trading day. This AM expiration is commonly used for stock index contracts. Options on individual stocks are still subject to the tradi_x0002_tional PM expiration, where the value of an option is determined by the underlying stock price at the close of trading on the last trading day.
Although the expiration date for stock options is relatively uniform, the expiration date for futures options can vary, depending on the underlying com_x0002_modity or financialinstrument. For futures on physical commodities, such as agricultural or energy products, delivery at maturity may take several days. As a consequence, options on futures for physical commodities will often expire several days or even weeks prior to the maturity of the futures contract, most commonly in the month prior to the futures month. An option on a March futures contract will expire in February; an option on a July futures contract will expiry in june.
The early expiration of options on futures contracts aligns with the practicalities of the delivery process for physical commodities. By expiring prior to the maturity of the futures contract, options traders can manage their positions more effectively, taking into account factors such as delivery logistics and market dynamics leading up to expiration.
</t>
  </si>
  <si>
    <t xml:space="preserve"> </t>
  </si>
  <si>
    <t>The exercise or strike price is the price at which the underlying will be delivered should the holder of an option chose to exercise his right to buy or sell. If the option is exercised, the owner of a call will pay the exercise price; the owner of a put will receive the exercise price.
As an example of an exchange-traded option, the buyer of a crude oil Oc_x0002_tober 90 call on the New York Mercantile Exchange has the right to take a long position in one October crude oil futures contract for 1,000 barrels of crude oil (the underlying) at a price of $90 per barrel (the exercise price) on or before the 
October expiration (the expiration date). The buyer of a call or a put option has the right to exercise that option prior to its expiration date, thereby converting the option into a long underlying posi_x0002_tion in the case of a call or a short underlying position in the case of a put. A trader who exercises a crude oil October 90 call has chosen to take a long posi_x0002_tion in one October crude oil futures contract at $90 per barrel
Exercise a call                  You choose to buy at the exercise price.
Are assigned on a call  You are required to sell at the exercise price.
Exercise a put                  You choose to sell at the exercise price.
Are assigned on a put  You are required to buy at the exercise price
Depending on the underlying contract, when an exchange-traded option is exercised, it can settle into
The physical underlying | A futures position | Cash
Settlement into Physical Underlying
If a call option settles into the physical underlying, the exerciser pays the exer_x0002_cise price and in return receives the underlying. If a put option settles into the physical underlying, the exerciser receives the exercise price and in return must deliver the underlying.
You exercise one January 110 call on stock.
You must pay 100 × $110 = $11,000.
You receive 100 shares of stock
You are assigned on six April 40 calls on stock.
You receive 600 × $40 = $24,000.
You must deliver 600 shares of stock.
You exercise two July 60 puts on stock.
You receive 200 × $60 = $12,000.
You must deliver 200 shares of stock.
You are assigned on three October 95 puts on stock.
You must pay 300 × $95 = $28,500.
You receive 300 shares of stock.</t>
  </si>
  <si>
    <t xml:space="preserve">Settlement into a Futures Position
If an option settles into a futures position, it is just as if the exerciser is buying or selling the futures contract at the exercise price. The position is immediately subject to futures-type settlement, requiring a margin deposit and accompa_x0002_nied by a variation payment.
An underlying futures contract is currently trading at 85.00 with a point value of $1,000. Margin requirements are $3,000 per contract.
You exercise one February 80 call.
You immediately become long one futures contract at a price of 80.
You must deposit with the exchange the required margin of $3,000.
You will receive a variation credit of (85 – 80) × $1,000 = $5,000.
</t>
  </si>
  <si>
    <t>Settlement into cash
This type of settlement is used primarily for index contracts where delivery of the underlying contract is not practical. If exercise of an option settles into cash, no underlying position results. There is a cash payment equal to the dif_x0002_ference between the exercise price and the underlying price at the end of the trading day.
An underlying index is fixed at the end of the trading day at 300. The ex_x0002_change has assigned a value of $500 to each index point. 
You exercise three March 250 calls.
You have no underlying position.
Your account will be credited with (300 – 250) × $500 × 3 = $75,000.</t>
  </si>
  <si>
    <t>Price components
As in any competitive market, an option’s price, or premium, is determined by supply and demand. Buyers and sellers make competitive bids and offers in the  marketplace. When a bid and offer coincide, a trade is made. The premium paid for an option can be separated into two components, the intrinsic value and the extrinsic value.
An option has intrinsic value if it enables the holder of the option to buy low and sell high or sell high and buy low, with the intrinsic value being equal to the difference between the buying price and the selling price.
No option can have an intrinsic value less than zero. If S is the spot price of the underlying contract and K is the exercise price, then
Call intrinsic value = maximum of either 0 or S – K.
Put intrinsic value = maximum of either 0 or K – S.
Note that the intrinsic value is independent of the expiration date. With the underlying contract at $83, a March 70 call and a September 70 call both have an intrinsic value of $13. Extrinsic value, is the additional amount of premium beyond the intrinsic value that traders are willing to pay for an option.
Market participants are willing to pay this additional amount primarily because of the protective characteristics afforded by an option over an outright long or short position in the underlying contract.
If the option has no intrinsic value, its price in the marketplace will consist solely of time value. If the option has no time value, its price will consist solely of intrinsic value. In the latter case, traders say that the option is trading at parity.
Underlying contract trading at $435
April 400 call trading at $50
$435 - $400 = $35 Intrinsic Value
$15 = Time Value</t>
  </si>
  <si>
    <t>Automatic exercise policy
For example, because of transaction costs, it may not be economically worthwhile to exercise an option that is only very slightly in the money. Therefore, the exchange may automatically exercise only options that are in the money by some predetermined amount. If the auto_x0002_matic exercise threshold is 0.05, then an option must be in the money by at least 0.05 in order for the exchange to exercise the option.  If the option is in the 
money by 0.03, a trader may still exercise the option but must do so by submit_x0002_ting an exercise notice. On the opposite side, if the option is in the money by 0.06, a trader who feels that the option is not worth exercising may submit a do not exercise notice. Otherwise, the exchange will automatically exercise the option on the trader’s behalf.</t>
  </si>
  <si>
    <t xml:space="preserve"> When an option trade is made, the clearinghouse must assess the associated risks. The key consideration is whether the risk to an option position is limited or unlimited.
Limited Risk Option Positions:
With limited risk option positions, the maximum potential loss is known and finite.
The margin required by the clearinghouse will never exceed this maximum risk.
For example, a buyer of an option can't lose more than the premium paid for the option. Therefore, the clearinghouse won't require a margin deposit greater than this premium.
Unlimited Risk Option Positions:
Some option positions have unlimited risk, meaning the potential loss is not capped.
For such positions, the clearinghouse must evaluate the risk across a wide range of possible outcomes.
Once assessed, the clearinghouse sets a margin deposit corresponding to the perceived risk of the position.
Unlike futures margining, which often has fixed margin requirements, determining the margin for complex option positions is not standardized.
Risk-based methods are used, analyzing the position's risk under various market conditions to establish a reasonable margin requirement.</t>
  </si>
  <si>
    <t>Let's say an investor writes (sells) a naked call option contract for Company XYZ with a strike price of $50 and receives a premium of $2 per share.
If the price of Company XYZ's stock remains below $50 by the expiration date, the option expires worthless, and the seller keeps the $2 premium per share.
However, if the stock price rises to $60 by expiration and the option buyer exercises the option, the seller must buy the stock at $60 (the market price) to fulfill their obligation, even though they sold the option with a strike price of $50. This results in a loss of $10 per share (market price - strike price) plus the $2 premium received, leading to a net loss of $8 per share.</t>
  </si>
  <si>
    <t>Expiration Profit and Loss</t>
  </si>
  <si>
    <t>Underlying</t>
  </si>
  <si>
    <t>95 Call</t>
  </si>
  <si>
    <t>110 Put</t>
  </si>
  <si>
    <t>At expiration, an option is worth exactly its intrinsic value: zero if it is out of the money or the difference between the underlying price and the exercise price if it is in the money.
Buyers of options have limited risk (they can never lose more than the price of the option) and unlimited profit potential. Sellers of options have limited profit potential (they can never make more than the price 
of the option) and unlimited risk.
The purchase of an option results in a position with limited risk and un_x0002_limited profit, which certainly seems more desirable than the limited profit and unlimited risk that result from the sale of an option. Yet, in every option market, there are traders who are willing to sell options. Why are they willing to do this in 
the face of this apparently unbalanced risk-reward tradeoff? The answer has to do with not just the best and worst that can happen but also with the likelihood of those occurrences. It’s true that someone who sells an option is exposed to un_x0002_limited risk, but if the amount received for the option is great enough and the 
perceived risk is low enough, a trader might be willing to take that risk.</t>
  </si>
  <si>
    <t>Slope</t>
  </si>
  <si>
    <t>From the parity graphs, we can see that if an option is out of the money, its value is unaffected by changes in the price of the underlying contract. If the option is in the money, it will either gain or lose value as the underlying price changes. The slope of the graph is the change in value of the option position with respect 
to changes in the price of the underlying contract, often expressed as a fraction.</t>
  </si>
  <si>
    <t>Position</t>
  </si>
  <si>
    <t>Long or Short any OTM</t>
  </si>
  <si>
    <t>Long an ITM Call</t>
  </si>
  <si>
    <t>Short an ITM Call</t>
  </si>
  <si>
    <t>Long an ITM Put</t>
  </si>
  <si>
    <t>Short an ITM PUT</t>
  </si>
  <si>
    <t>Bellow Exercise Price</t>
  </si>
  <si>
    <t>Call is OTM</t>
  </si>
  <si>
    <t>Put is ITM</t>
  </si>
  <si>
    <t>Total Slope Below Exercise</t>
  </si>
  <si>
    <t>Above Exercise Price</t>
  </si>
  <si>
    <t>Put is OTM</t>
  </si>
  <si>
    <t>Call is ITM</t>
  </si>
  <si>
    <t>Total Slope Above Exercise</t>
  </si>
  <si>
    <t xml:space="preserve">In addition to parity graphs for individual options, we can also create par_x0002_ity graphs for positions consisting of multiple options by adding up the slopes of the individual options. Figure 4-5 is the parity graph of a position consisting of a long call and long put at the same exercise price. We can calculate the to_x0002_tal slopes as follows:
The combined position will gain value if the underlying price moves in either direction away from the exercise price. </t>
  </si>
  <si>
    <t>Slope of a long underlying position is always +1, and the slope of a short underlying position is always –1. The slopes are con_x0002_stant regardless of the underlying price. This is an important distinction be_x0002_tween an option position and an underlying position.
Figure 4-7 shows the parity graph of a position that combines two long call options at the same exercise price and with a short underlying contract. Below the exercise price, the total slope is –1 (0 for the out-of-the-money calls, –1 for the short underlying). Above the exercise price, the total slope is +1 (+2 
for the in-the-money calls, –1 for the short underlying contract). This parity graph is identical to the position in Figure 4-5, which must mean that the same option strategy can be constructed in more than one way. This is an impor_x0002_tant characteristic of options that we will look at in more detail in Chapter 14. Note also that the location of the underlying position is irrelevant to the parity graph. Regardless of the price of the underlying, the slope is always either +1 for a long underlying position or –1 for a short underlying position</t>
  </si>
  <si>
    <t xml:space="preserve">Here we can see that the potential profit on 
the downside, as well as the potential loss on the upside, is unlimited. </t>
  </si>
  <si>
    <t>Whether the position makes or loses money will de_x0002_pend on the prices at which the contracts are bought and sold. The purchase of options will create a debit, whereas the sale of options will create a credit. 
For a simple option position, the expiration profit and loss (P&amp;L) graph will be the parity graph shifted downward by the amount of any debit or upward by the amount of any credit. Consider the option price with the underlying contract trading at price of $98</t>
  </si>
  <si>
    <t>Figure 4-10 shows the parity graph of a long 100 call position. If the option is purchased at a price of 3.50, we can construct the expiration P&amp;L</t>
  </si>
  <si>
    <t>If the under_x0002_lying is anywhere below 100 at expiration, the option will be worthless, and the position will lose 3.50. With the underlying above 100, the slope of the graph is +1; the option will gain one point in value for each point increase in the price of the underlying.</t>
  </si>
  <si>
    <t>Theoretical Pricing Models</t>
  </si>
  <si>
    <t>Riskless hedge by offsetting the option position with a theoretically equivalent underlying position. That is, whatever option position we take, we must take an opposing market position in the underlying contract. The correct proportion of underlying contracts needed to establish this riskless hedge is determined by the option’s hedge ratio.
An option can be thought of as a substitute for a position in the underlying contract. A call is a substitute for a long position; a put is a sub_x0002_stitute for a short position. Whether the substitute position is better than an outright position in the underlying contract depends on the theoretical value of the option compared with its price in the marketplace.</t>
  </si>
  <si>
    <t>Unlike the exercise price and time to expiration, the correct price of the under_x0002_lying contract is not always obvious. At any one time, there is a bid price and an ask price (the bid-ask spread), and it may not be clear whether we ought to use one or the other of these prices or perhaps some price in between.
In practice, if the underlying market is very liquid, with a narrow bid-ask spread and many contracts available at each price, a trader who must make a quick decision may very well use a price close to the midpoint because that prob_x0002_ably represents a reasonable estimate of where the underlying can be bought or sold. But in an illiquid market, with a very wide bid-ask spread and only a few contracts available at each price, the trader must give extra thought to the appropriate underlying price. In such a market, particularly if the prices are changing rapidly, it may be difficult to execute even a small order at the quoted prices.</t>
  </si>
  <si>
    <t>Intrest Rate</t>
  </si>
  <si>
    <t>However, among the inputs into the model—the underlying price, time to expiration, interest rates, and volatility—interest rates tend to play the least important role. Using a rate that “makes sense” is usually a reasonable solution. Of course, for very large positions or for very long-term options, small changes in the interest rate can have a large impact. But for most traders, getting the interest rate exactly right is usually not a major consideration.</t>
  </si>
  <si>
    <t>Volatility</t>
  </si>
  <si>
    <t xml:space="preserve"> Unlike a trader in the underlying, an option trader is also sensitive to the speed of the market. If the market for an underlying contract fails to move at a sufficient speed, options on that contract will have less value 
because of the reduced likelihood of the market going through an option’s exercise price. In a sense, volatility is a measure of the speed of the market. Markets that move slowly are low-volatility markets; markets that move quickly are high-volatility markets.
Suppose that we now think of the ball’s sideways movement as the up and down price movement of an underlying contract and the ball’s downward movement as the passage of time. If the price movement of an underlying contract follows a random walk, the curves in Figures 6-2 through 6-4 might represent possible price distributions in a moderate-, low-, and high-volatility market, respectively. The expected value for an underlying contract depends on all possible price outcomes. The expected value for an option depends only on the outcomes that result in the option finishing in the money. Everything else is zero. </t>
  </si>
  <si>
    <t>Foward Price and The Mean of a Distribution</t>
  </si>
  <si>
    <t>Although we cannot know exactly what that price will be, if we assume that no arbitrage opportu_x0002_nity exists in the underlying contract, a logical guess is the forward price.</t>
  </si>
  <si>
    <t>Volatility as Standart Deviation</t>
  </si>
  <si>
    <t>When we input a volatility into a theoretical pricing model, we are actually feeding in a standard deviation. Volatility is just a trad_x0002_er’s term for standard deviation. Because the Greek letter sigma (σ) is the traditional notation for standard deviation, in this text we will use the same notation for volatility. 
Volatility we feed into a pricing model represents a one standard deviation price change, in percent, over a one-year period. For example, consider a contract with a one-year forward price of 100 and that we are told has a volatil_x0002_ity of 20 percent. (We’ll discuss later where this number might come from.) With a mean of 100 and a standard deviation of 20 percent, if we come back one year from now, there is a 68 percent probability that the contract will be trading between 80 and 120 (100 ± 20%), a 95 percent probability that the contract will be trading between 60 and 140 (100 ± 2 × 20%), and a 99.7 percent probability that the contract will be trading between 40 and 160 (100 ± 3 × 20%).
Instead of specifying the forward price, suppose that we are dealing with a stock that is currently trading at $100 and that has the same 20 percent volatility. In order to determine the one-year probabilities, we must first de_x0002_termine the one-year forward price because this represents the mean of the distribution. If interest rates are 8 percent and the stock pays no dividends, the one-year forward price will be $108. Now, a one standard deviation price change is 20% × $108 = $21.60. Thus, one year from now, we would expect 
the same stock to be trading between $86.40 and $129.60 ($108 ± $21.60) approximately 68 percent of the time, between $64.80 and $151.20 ($108 ±2 × $21.60) approximately 95 percent of the time, and between $43.20 and $172.80 ($108 ± 3 × $21.60) approximately 99.7 percent of the time.</t>
  </si>
  <si>
    <t>Scaling Volatility for Time</t>
  </si>
  <si>
    <t>Instead of specifying the forward price, suppose that we are dealing with a stock that is currently trading at $100 and that has the same 20 percent volatility. In order to determine the one-year probabilities, we must first de_x0002_termine the one-year forward price because this represents the mean of the distribution. If interest rates are 8 percent and the stock pays no dividends, the one-year forward price will be $108. Now, a one standard deviation price change is 20% × $108 = $21.60. Thus, one year from now, we would expect 
the same stock to be trading between $86.40 and $129.60 ($108 ± $21.60) approximately 68 percent of the time, between $64.80 and $151.20 ($108 ±2 × $21.60) approximately 95 percent of the time, and between $43.20 and $172.80 ($108 ± 3 × $21.60) approximately 99.7 percent of the time.
Traders typically calculate volatility for an underlying contract by observing price changes at regular intervals. .Because we need the square root of the number of trading days, for convenience, many traders 
assume that there are 256 trading days in a year given that the square root of 256 is a whole number, 16. If we make this assumption. To approximate a daily standard deviation, we can divide the annual volatil_x0002_ity by 16.
Returning to our contract trading at 100 with a volatility of 20 percent, what is a one standard deviation price change from one day to the next? The answer is 20%/16 = 1¼%, so a one standard deviation daily price 
change is 1¼% × 100 = 1.25. We expect to see a price change of 1.25 or less approximately two trading days out of every three and a price change of 2.50 or less approximately 19 trading days out of every 20. Only one day in 20 would we expect to see a price change of more than 2.50.
Suppose that a stock is trading at $45 per share and has an annual volatility of 37 percent. What is an approximate one and two standard deviation price range from one day to the next and from one week to the next? For one day, we can divide the annual volatility by 16 (the square root of 256, the number of 
trading days in a year.</t>
  </si>
  <si>
    <t>Volatility and Observed Price Changes</t>
  </si>
  <si>
    <t>Previously, we estimated that for a $45 stock with an annual volatility of 37 percent, a one standard deviation price change is approximately $1.04. Sup_x0002_pose that over five days we observe the following daily settlement price changes:
+$0.98, –$0.65, –$0.70, +$0.25, –$0.85
Are these price changes consistent with a 37 percent volatility?We expect to see a price change of more than $1.04 (one standard devia_x0002_tion) about one day in three. Over five days, we would expect to see at least 
one day, and perhaps two days, with a price change greater than one stan_x0002_dard deviation. Yet, during this five-day period, we did not see a price change greater than $1.04 even once. What conclusions can be drawn from this? One thing seems clear: these five price changes do not appear to be consistent with a 37 percent volatility.
We have used the phrase price change in conjunction with our volatility esti_x0002_mates. Exactly what do we mean by this? Do we mean the high/low during some period? Do we mean open-to-close price changes? Or is there another interpre_x0002_tation? Although various methods have been suggested to estimate volatility, the 
most common method for exchange-traded contracts has been to calculate vola_x0002_tility based on settlement-to-settlement price changes. Using this approach, when we say that a one standard deviation daily price change is $1.04, we mean $1.04 from one day’s settlement price to the next day’s settlement price. The high/low or open/close price range may have been either more or less than this amount, but it is the settlement-to-settlement price change on which we focus.</t>
  </si>
  <si>
    <t>A Note on Interest-Rate Products</t>
  </si>
  <si>
    <t>For some interest-rate products, primarily Eurocurrency interest-rate futures, 
the listed contract price represents the interest rate associated with that con_x0002_tract, expressed as a whole number, subtracted from 100.6. If the London Interbank Offered Rate (LIBOR), the interest paid on dollar deposits outside the United States, is 7.00 percent, the associated Eurodollar futures contract 
traded at the Chicago Mercantile Exchange will be trading at 100 – 7.00 = 93.00. If Euro Interbank Offered Rate (Euribor), the interest paid on euro de_x0002_posits outside the European Economic Union, is 4.50 percent, the associated. Euribor futures contract traded at the London International Financial Futures 
Exchange will be trading at 100 – 4.50 = 95.50. Volatility calculations for these contracts are done using the rate associated with the contract (the rate volatility) rather than the price of the contract (the price volatility).
This method of quoting Eurocurrency contracts is used so that moves in Eurocurrency contracts will tend to 
mimic moves in bond prices. If interest rates rise, both bond prices and Eurocurrency futures will fall; if interest rates fall, both bond prices and Eurocurrency futures will rise.
If a Eurodollar futures contract is trading at 93.00 with a volatility of 26 percent, an approximate daily and weekly one standard deviation price change is.</t>
  </si>
  <si>
    <t>Log Normal Distributions</t>
  </si>
  <si>
    <t>A normal distribution is symmetrical. For every pos_x0002_sible upward move in the price of an underlying instrument, there must be the possibility of a downward move of equal magnitude. If we allow for the possibility of a $50 contract rising $75 to $125, we also must allow for the possibility of the contract dropping $75 to a price of –$25. But negative prices are clearly not possible for traditional stocks or commodities.
The primary difference between interest and volatility is that interest accrues only at a positive rate, whereas 
volatility is a combination of positive and negative rates of return.  If we in_x0002_vest money at a fixed interest rate, the value of the principal will always grow. However, if we invest in an underlying instrument with a volatility other than zero, the instrument may go up or down in price, resulting in either a profit (a positive rate of return) or a loss (a negative rate of return).
Suppose that we invest $1,000 for one year at an annual interest rate of 12 percent. How much will we have at the end of one year? The answer depends on how the 12 percent interest on our investment is paid out.</t>
  </si>
  <si>
    <t>As interest is paid more frequently, even though it is paid at the same rate of 12 percent per year, the total yield on the investment increases. The yield is greatest when interest is paid continuously. In this case, it is just as if interest is paid at every possible moment in time. Although less common, we can do the same type of calculation using a negative interest rate. For example, suppose that we make a bad investment of 
$1,000 and lose money at a rate of 12 percent annually (interest rate = –12%). How much will we have at the end of a year? The answer, again, depends on the frequency at which our losses accrue.</t>
  </si>
  <si>
    <t xml:space="preserve"> The Black-Scholes model is a continuous-time model. The model assumes that volatility is com_x0002_pounded continuously, just as if the price changes in the underlying contract, either up or down, are taking place continuously but at an annual rate corre_x0002_sponding to the volatility associated with the contract. When the percent price changes are normally distributed, the continuous compounding of these price 
changes will result in a lognormal distribution of prices at expiration. Such a dis_x0002_tribution is shown in Figure 6-7. The entire distribution is skewed toward the upside because upside price changes (a positive rate of return) will be greater, in absolute terms, than downside price changes (a negative rate of return). 
In our interest-rate example, a continuously compounded rate of return of +12 percent yields a profit of $127.50 after one year, whereas a continuously compounded rate of return of –12 percent yields a loss of only $113.08. If the 12 percent is a volatility, then a one standard deviation upward price change at the end of one year is +$127.50, whereas a one standard deviation downward price change is –$113.08. Even though the rate of return is a constant 12 per_x0002_cent, the continuous compounding of 12 percent yields different upward and downward moves. Because there is more “weight” to the right of the peak, the mean of the lognormal distribution must be located to the right of the peak.
No matter how large the negative interest rate, continuous compounding precludes the possibility of an investment falling below zero because it is impos_x0002_sible to lose more than 100 percent of an investment. Consequently, in a log_x0002_normal distribution, the value of the underlying instrument is bounded by zero 
on the downside. Clearly, this is a more realistic representation of the real world than a normal distribution.</t>
  </si>
  <si>
    <t>We can see the effect of using a lognormal distribution rather than a normal distribution by considering the value of a 90 put and 110 call with a forward price of 100 for the underlying contract with six months to expiration and a volatility of 30 percent. Under a normal distribution assumption, both the call and put have 
exactly the same value because they are both 10 percent out of the money. But under the lognormal distribution assumption in the Black-Scholes model, the 110 call will always have a greater value than the 90 put. The value of the 110 call can potentially appreciate without limit because the price of the underly_x0002_ing contract has no limit on the upside. The 90 put, however, can only rise to a maximum value of 90 because the price of the underlying contract can never fall below zero.</t>
  </si>
  <si>
    <t>Historical Realized Volatility</t>
  </si>
  <si>
    <t>We can begin by dividing volatility into two categories—realized volatility, which we associate with an underlying contract, and implied volatility, which we associate with options.
The realized volatility is the annualized standard deviation of percent price changes of an underlying contract over some period of time. When we cal_x0002_culate realized volatility, we must specify both the interval at which we are measuring the price changes and the number of intervals to be used in the cal_x0002_culations. For example, we might talk about the 50-day volatility of an under_x0002_lying contract. Or we might talk about the 52-week volatility of a contract. In the former case, we are calculating the volatility from the daily price changes 
over a 50-day period.
On a graph of realized volatility, each point represents the volatility over a specified period using price changes over a specified interval. If we graph the 50-day volatility of a contract, each point on the graph represents the annual_x0002_ized standard deviation of the daily price changes over the previous 50 days. If we graph the 52-week volatility, each point on the graph represents the annual_x0002_ized standard deviation of the weekly price changes over the previous 52 weeks.
What typically has been the historical realized volatility of a contract? If, over the past 10 years, the volatility of a contract has never been less than 10 percent nor more than 30 percent, a guess for the future volatility of ei_x0002_ther 5 or 40 percent hardly makes sense. This does not mean that either of these extremes is impossible. But based on past performance, and in the absence of any extraordinary circumstances, a guess within the historical limits of 10 and 30 percent is probably more realistic than a guess outside these limits.
For most underlying contracts, the interval that is chosen does not seem to greatly affect the result. It is possible that a contract will make large daily moves yet finish the week unchanged. However, this is by far the exception. A contract that is volatile from day to day is likely to be equally volatile from week to week 
or month to month. Figure 6-8 shows the 250-day realized volatility of the S&amp;P 500 Index from 2003 through 2012, with the volatility calculated from price changes at three different intervals: daily, weekly, and every four weeks. The graphs are not identical, but they do seem to have similar characteristics. There is no clear evidence that using one interval rather than another results in con_x0002_sistently higher or lower volatility.</t>
  </si>
  <si>
    <t>Implied Volatility</t>
  </si>
  <si>
    <t xml:space="preserve">Unlike realized volatility, which is calculated from price changes in the under_x0002_lying contract, implied volatility is derived from the price of an option in the marketplace. In a sense, the implied volatility represents the marketplace’s con_x0002_sensus of what the future realized volatility of the underlying contract will be over the life of the option.
Consider a three-month 105 call on a stock that pays no dividend. Suppose that the current stock price is 98.50, the three-month interest rate is 6.00 percent, and our best estimate of volatility over the next three months is 25 percent. When we feed this data into our model, we find that the option has a theoretical value of 2.94. However, when we check the price of the option in the marketplace, we find that the 105 call is trading very actively at a price of 3.60.
In a sense, the marketplace seems be using a volatility that is different from 25 percent. To determine what volatility the marketplace is using, we can ask the following question: if we hold all other inputs constant (i.e., time to expira_x0002_tion, exercise price, underlying price, and interest rates), what volatility must we feed into our model to yield a theoretical value equal to the price of the option in the marketplace? In our example, we want to know what volatility will yield a value of 3.60 for the 105 call. Clearly, the volatility has to be higher than 25 percent, so we might begin to raise the volatility input into our model. </t>
  </si>
  <si>
    <t>Implied volatility in the marketplace is constantly changing because option prices, as well as other market conditions, are constantly changing. It is as if the marketplace were continuously polling all the participants to come up with a consensus volatility for the underlying contract for each expiration. This is not a poll in the true sense because the traders do not confer with each other and then vote on the correct volatility. However, as bids and offers are made, the price at which an option is trading will represent an equilibrium between supply and demand. This equilibrium can be expressed as an implied volatility.
While the term premium really refers to an option’s price, because the implied volatility is derived from an option’s price, traders sometimes use pre_x0002_mium and implied volatility interchangeably. If the current implied volatility is high by historical standards or high relative to the recent historical volatility of the underlying contract, a trader might say that premium levels are high; if im_x0002_plied volatility is unusually low, he might say that premium levels are low.</t>
  </si>
  <si>
    <t>Implied volatility in the marketplace is constantly changing becau+F625se option prices, as well as other market conditions, are constantly changing. It is as if the marketplace were continuously polling all the participants to come up with a consensus volatility for the underlying contract for each expiration. This is not a poll in the true sense because the traders do not confer with each other and then vote on the correct volatility. However, as bids and offers are made, the price at which an option is trading will represent an equilibrium between supply and demand. This equilibrium can be expressed as an implied volatility.
While the term premium really refers to an option’s price, because the implied volatility is derived from an option’s price, traders sometimes use pre_x0002_mium and implied volatility interchangeably. If the current implied volatility is high by historical standards or high relative to the recent historical volatility of the underlying contract, a trader might say that premium levels are high; if im_x0002_plied volatility is unusually low, he might say that premium levels are low.</t>
  </si>
  <si>
    <t>New option traders are taught, quite sensibly, to sell overpriced options and buy underpriced options. By selling options at prices higher than theo_x0002_retical value or buying options at prices lower than theoretical value, a trader creates a positive theoretical edge. But how should a trader determine the de_x0002_gree to which an option is overpriced or underpriced? This sounds like an easy question to answer. Isn’t the amount of the mispricing equal to the difference between the option’s price and its value? The question arises because there is more than one way to measure this difference. Returning to our example of the 105 call, we might say that with a theoretical value of 2.94 and a price of 3.60, the 105 call is 0.66 overpriced.</t>
  </si>
  <si>
    <t>But in volatility terms the option is 3.50 vola_x0002_tility points overpriced because its theoretical value is based on a volatility of 25 percent (our volatility estimate), while its price is based on a volatility of 28.50 percent (the implied volatility). Given the unusual characteristics of options, it is often more useful for a trader to consider an option’s price in terms of implied volatility rather than total points.
Implied volatility is often used by traders to compare the relative pricing of options. In our example, the 105 call is trading at 3.60 with an implied vol_x0002_atility of 28.50 percent. Suppose that a 100 call under the same conditions is trading at 5.40. In total points, the 100 call is clearly more expensive than the 105 call (5.40 versus 3.60). But if, at a price of 5.40, the 100 call has an implied volatility of 27.51 percent, most traders will conclude that in theoretical terms the 100 call is almost a full percentage point less expensive (27.51 percent ver_x0002_sus 28.50 percent) than the 105 call.</t>
  </si>
  <si>
    <t>105 call</t>
  </si>
  <si>
    <t>Premium</t>
  </si>
  <si>
    <t>100 call</t>
  </si>
  <si>
    <t>IV</t>
  </si>
  <si>
    <t>105 call is less expansive in total points (5,4 - 3,6)
100 call is less expansive in terms of IV (28,50 - 27,51)
A trader who buys the 100 call at a price of 5.40 might say that she bought the call at 27.51 percent. A trader who sells the 105 call at a price of 3.60 might say that he sold the call at 28.50 percent. 
From an option trader’s point of view the implied volatility is often a more use_x0002_ful expression of an option’s price than its actual price in currency units.
Even if the implied volatility of the100 call is 27.51 percent and the implied volatility of the 105 call is 28.50 percent, this does not necessarily mean that a trader ought to buy the 100 call and sell the 105 call. A trader also will need to consider what will happen if his estimate of volatility turns out to be incorrect. If the future realized volatility over the life of the options turns out to be 25 percent, both the 100 call and the 105 call are overpriced, and the sale of either option should, in theory, result in a profit.</t>
  </si>
  <si>
    <t xml:space="preserve">The future realized volatility of an underlying contract determines the value of options on that contract. The implied volatility is a reflection of an option’s price. These two numbers, value and price, are what 
all traders, not just option traders, are concerned with. If a contract has a high value and a low price, a trader will want to be a buyer. If a contract has a low value and a high price, a trader will want to be a seller.
For an option trader, this usually means comparing the expected future realized volatility with the implied 
volatility. If implied volatility is low with respect to the expected future volatility, a trader will prefer to buy options; if implied volatility is high, a trader will pre_x0002_fer to sell options. Of course, future volatility is an unknown, so a trader will look at historical and, if available, forecast volatility to help in making an intelligent 
guess about the future. In the final analysis, though, it is the future realized vola_x0002_tility that determines an option’s value
</t>
  </si>
  <si>
    <t>A commonly used analogy to help new traders better understand the role of volatility is to think of volatility as being similar to the weather. Sup_x0002_pose that a trader living in Chicago gets up on a July morning and must decide what clothes to wear that day. Will he consider putting on a heavy winter coat? This is probably not a logical choice because he knows that historically it is not sufficiently cold in Chicago in July to warrant wearing a winter coat. Next, he might turn on the radio or television to listen to the weather forecast. The forecaster is predicting clear skies with very warm tem_x0002_peratures close to 90°F (32°C). Based on this information, the trader has de_x0002_cided that he will wear a short-sleeve shirt and does not need a sweater or jacket. And he certainly won’t need an umbrella. However, just to be sure, he decides to look out the window to see what the people passing in the street are wearing. To his surprise, everyone is wearing a coat and carrying an umbrella. Through their choice of clothing, the people outside are im_x0002_plying different weather than the forecast. Given the conflicting information. what clothes should the trader wear? He must make some decision, but whom should he believe, the weather forecaster or the people in the street? There can be no certain answer because the trader will not know the future weather until the end of the day. Much will depend on the trader’s knowl_x0002_edge of local conditions. Perhaps the trader lives in an area far removed from where the weather forecaster is located. Then he must give added weight to local conditions.</t>
  </si>
  <si>
    <t>In total points, a change in volatility will have a greater effect on an ATM option than on an equivalent ITM or OTM option.
In percent terms, a change in volatility will have a greater effect on an OTM option than on an equivalent ITM or ATM option.
A change in volatility will have a greater effect on a long-term option than an equivalent short-term option.
No matter how one measures change, in-the-money options tend to be the least sensitive to changes in volatility. As an option moves deeply into the money, it becomes more sensitive to changes in the underlying price and less sensitive to changes in volatility. Because it is often volatility characteristics that investors and traders are looking for when they go into an options market, it should not come as a surprise that most of the trading volume in option markets is concentrated in at-the-money and out-of-the-money options, the options that are most sensitive to changes in volatility.</t>
  </si>
  <si>
    <t>Risk Measures I</t>
  </si>
  <si>
    <t>Impact of Rising Interest Rates:
In stock option markets, rising interest rates lead to an increase in the forward price.
This rise in the forward price causes call values to increase and put values to decrease.
Effect on Present Value:
Higher interest rates reduce the present value of both calls and puts.
This reduction in present value contributes to the decrease in put values.
Opposing Effects on Call Values:
For call options, the impact of rising interest rates has opposing effects:
The higher forward price increases the call's value.
However, the higher interest rate reduces the present value of the call, thereby decreasing its value.
Dominant Effect:
Despite the opposing effects, the increase in the forward price has a greater impact than the reduction in present value.
This is because the price of a stock is always greater than the price of an option.
Resultant Movement in Option Values:
Call options on stocks will increase in value as interest rates rise and decrease in value as interest rates fall.
Put options on stocks will decrease in value as interest rates rise and increase in value as interest rates fall.
Summary:
Rising interest rates lead to an increase in the forward price, causing call values to rise and put values to fall.
Higher interest rates reduce the present value of both calls and puts, further contributing to the decrease in put values.
Despite opposing effects, the increase in the forward price has a greater impact on call values than the reduction in present value.
Consequently, call options on stocks increase in value as interest rates rise and decrease in value as interest rates fall, while put options on stocks exhibit the opposite behavior</t>
  </si>
  <si>
    <t>Effect of Stock Position on Option Value:
The value of a stock option depends not only on market factors but also on whether the trader holds a long or short stock position.
If a trader's option position includes a short stock position, the borrowing costs required to sell the stock short effectively reduce the interest rate.
This reduction in the interest rate lowers the forward price, which in turn decreases the value of calls and increases the value of puts.
Impact on Option Pricing:
Traders with short stock positions should be willing to sell calls at lower prices or buy puts at higher prices to reflect the decreased option values.
Selling calls or buying puts will hedge the short stock position by purchasing stock, thereby offsetting the short stock position.
Preference to Avoid Short Stock Positions:
The dependence of option values on whether the trader hedges with long or short stock positions introduces complexity that most traders prefer to avoid.
A useful rule for stock option traders is to avoid short stock positions whenever possible.
Preference for Long Stock Positions:
Many active option traders prefer to carry some long stock as part of their position.
If the trader needs to sell stock to hedge a position, they can sell the stock long instead of short.
Long stock transactions are subject to the long, or ordinary, interest rate, eliminating the need to consider different interest rates.
Additionally, traders avoid regulatory restrictions on short selling of stock when holding long stock positions.
Summary:
The value of a stock option is influenced by whether the trader has a long or short stock position.
Short stock positions effectively reduce the interest rate, leading to lower call values and higher put values.
Traders with short stock positions should adjust option pricing accordingly.
Most traders prefer to avoid short stock positions due to the complexity it introduces in option pricing.
Many traders prefer to hold long stock positions, allowing them to hedge positions without concerns about interest rates or regulatory restrictions on short selling.</t>
  </si>
  <si>
    <t>Difference in Settlement Types:
In the United States, options on futures contracts are subject to stock-type settlement.
Outside the United States, options on futures contracts typically undergo futures-type settlement.
Settlement Process:
In stock-type settlement, options on futures contracts are settled similarly to stock options, where cash payments are made based on the difference between the option's strike price and the settlement price of the underlying futures contract.
In futures-type settlement, no money changes hands upon trading the option or the underlying futures contract. Settlement occurs by delivering the underlying asset upon exercise of the option.
Impact of Interest Rates:
In futures-type settlement, since no money changes hands upon trading, interest rates become irrelevant. Neither the forward price nor the present value is affected by changes in interest rates.
Consequently, options on futures contracts subject to futures-type settlement are insensitive to changes in interest rates.
Effect of Increasing Interest Rates on Stock-Type Settlement:
In stock-type settlement, increasing interest rates leave the forward price unchanged but reduce the present value of the option.
This reduction in present value results in a decline in both call and put values.
Magnitude of Effect:
The effect of increasing interest rates on options on futures contracts is usually small because the value of the option, unless it is significantly in-the-money, is relatively small compared to the value of the underlying futures contract.
Therefore, while there is an impact on option values, it's not as significant as in other scenarios.
Comparison with Options on Stocks:
Futures options are generally less sensitive to changes in interest rates compared to options on individual stocks due to the differences in settlement types and the relative sizes of the option value compared to the underlying contract value.
In summary, the settlement type of options on futures contracts determines their sensitivity to changes in interest rates. Options subject to stock-type settlement are affected by changes in interest rates, leading to declines in option values, while options subject to futures-type settlement are insensitive to such changes.</t>
  </si>
  <si>
    <t>Foreign-Currency Options and Interest Rates:
Foreign-currency options are more complex because their value is affected by two interest rates: a domestic rate and a foreign rate.
Changes in these interest rates impact the forward price of the foreign currency.
Impact of Foreign Interest Rate on Forward Price:
Increasing the foreign interest rate (denoted as r_f) will cause the denominator in the forward price formula to become larger, leading to a decrease in the forward price of the foreign currency.
Conversely, decreasing the foreign interest rate will result in a smaller denominator and an increase in the forward price.
Effect on Call and Put Values:
Increasing the foreign interest rate will cause call values to fall and put values to rise.
Decreasing the foreign interest rate will have the opposite effect, increasing call values and decreasing put values.
Impact of Domestic Interest Rate on Forward Price:
Increasing the domestic interest rate (denoted as r_d) will cause the numerator in the forward price formula to become larger, leading to an increase in the forward price of the foreign currency.
Decreasing the domestic interest rate will result in a smaller numerator and a decrease in the forward price.
Effect on Option Values with Stock-Type Settlement:
For options subject to stock-type settlement, an increase in the domestic interest rate will also reduce the present value of the option.
However, as with stock options, the increase in the forward price tends to dominate the effect on option values.
In summary, foreign-currency options are influenced by changes in both domestic and foreign interest rates. Increases in the foreign interest rate lead to decreases in forward price and call values but increases in put values. Conversely, increases in the domestic interest rate lead to increases in forward price, while their effect on option values depends on the settlement type.</t>
  </si>
  <si>
    <t>At expiration, an option is worth exactly its intrinsic value. Prior to expiration, however, the theoretical value of an option is a curve that will approach intrin_x0002_sic value as the option goes very deeply into the money or very far out of the money. As the underlying price rises, the slope of the graph approaches +1; as the underlying price falls, the slope of the graph approaches zero.  The delta of the call at any given underlying price is the slope of the graph—the rate of change in the option’s value with respect to move_x0002_ment in the underlying contract. hange in the price of the underlying contract. If the underlying rises (falls) 1.00, the option can be expected to rise (fall) 0.25.
Puts have characteristics similar to calls except that put values move in the opposite direction of the underlying market. In Figure 7-5, we can see that when the underlying price rises, puts lose value; when the underlying price falls, puts gain value. For this reason, puts always have negative deltas, ranging  from 0 for far out-of-the-money puts to –1.00 for deeply in-the-money puts.</t>
  </si>
  <si>
    <t>An option position is often combined with a position in the underlying contract. To determine the total risk of a combined position, we will need to assign a delta value to the underlying contract. Logically, a position in the un_x0002_derlying contract will gain or lose value at exactly the rate of change in the underlying price. Therefore, regardless of whether the underlying is stock, a futures contract, or some other instrument, the underlying contract always has a delta of 1.00.</t>
  </si>
  <si>
    <t>Hedge Ratio</t>
  </si>
  <si>
    <t>Underlying Contracts</t>
  </si>
  <si>
    <t>Unidade Hedge</t>
  </si>
  <si>
    <t>Option Contract Call</t>
  </si>
  <si>
    <t>Option Contract Put</t>
  </si>
  <si>
    <t>Para cada 2 opções compradas -&gt; vender 1 underlying
Para cada 2 opções vendidas -&gt; Comprar 1 underlying</t>
  </si>
  <si>
    <t>Para cada 4 opçãos compradas -&gt; comprar 3 underlying
Para cada 4 opções vendidas -&gt; vender 3 underlying</t>
  </si>
  <si>
    <t>Neutral Hedge</t>
  </si>
  <si>
    <t>Riskless, or neutral, hedge, a position that, within a small price range, will neither gain nor lose value as the price of the underlying contract moves up or down. We can determine the proper number of underlying contracts to option contracts required for such a hedge by dividing 100 (the delta of the underlying contract) by the option’s delta. For a call option with a delta of 50, the proper hedge ratio is 100/50, or 2/1. For every two options purchased (sold), we need to sell (buy) one underlying contract to establish a neutral hedge. A call option with a delta of 40 requires the sale (purchase) of two underlying contracts for every five options purchased (sold) because 100/40 = 5/2. 
The hedge ratio interpretation also applies to puts, except that when we buy puts, we need to buy the underlying contract, and when we sell puts, we need to sell the underlying contract.
A position is neutrally hedged, or delta neutral, if the total of all the deltas that make up the position add up to 0. If we buy two calls with a delta of 50 each and sell one underlying contract, the total delta position is:
+ 2 * 50
-1 * 100
_______
0
If we sell four puts with a delta of –75 each and sell three underlying contracts, the total delta position is:
+4 * 50
-3 * 100
_______
0</t>
  </si>
  <si>
    <t>A position that is delta neutral has no particular preference for either up_x0002_ward or downward movement in the price of the underlying contract. Although a trader may take whatever delta position he feels is appropriate, either bullish (delta positive) or bearish (delta negative).</t>
  </si>
  <si>
    <t>Theoretical or Equivalent Underlying Position</t>
  </si>
  <si>
    <t>If a trader has become accus_x0002_tomed to evaluating his risk in terms of the number of underlying contracts  bought or sold (either futures contracts or shares of stock), he can use the delta to equate the directional risk of an option position with a position of similar size in the underlying market.
A trader who owns an option with a delta of 50 is long, or controls, approximately half of an underlying contract. If he owns 10 such contracts, he is long 500 deltas or, in equivalent terms, five underlying contracts. If the underlying is a futures contract, the trader is theoretically long five such contracts. If the underlying is a stock contract consisting of 100 shares of stock, he is theoretically long 500 shares of stock. The trader has a similar theoretical position if he sells 20 puts with a delta of –25 each because –20 ×–25 = +500.
There is one other interpretation of the delta that is perhaps of less practical use, but is still worth mentioning. If we ignore the sign of the delta (positive for calls, negative for puts), the delta is approximately equal to the probability that the option will finish in the money. A call with a delta of 25 or a put with a delta of –25 has approximately a 25 percent chance of finishing in the money.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</si>
</sst>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4" formatCode="_-&quot;R$&quot;\ * #,##0.00_-;\-&quot;R$&quot;\ * #,##0.00_-;_-&quot;R$&quot;\ * &quot;-&quot;??_-;_-@_-"/>
    <numFmt numFmtId="164" formatCode="_-&quot;R$&quot;\ * #,##0.0000_-;\-&quot;R$&quot;\ * #,##0.0000_-;_-&quot;R$&quot;\ * &quot;-&quot;??_-;_-@_-"/>
    <numFmt numFmtId="165" formatCode="0.00000"/>
    <numFmt numFmtId="166" formatCode="0.0000"/>
    <numFmt numFmtId="167" formatCode="_-&quot;R$&quot;\ * #,##0.00000_-;\-&quot;R$&quot;\ * #,##0.00000_-;_-&quot;R$&quot;\ * &quot;-&quot;??_-;_-@_-"/>
  </numFmts>
  <fonts count="7" x14ac:knownFonts="1">
    <font>
      <sz val="11"/>
      <color theme="1"/>
      <name val="Calibri"/>
      <family val="2"/>
      <scheme val="minor"/>
    </font>
    <font>
      <sz val="11"/>
      <color theme="1"/>
      <name val="Calibri"/>
      <family val="2"/>
      <scheme val="minor"/>
    </font>
    <font>
      <sz val="20"/>
      <color theme="1"/>
      <name val="Calibri"/>
      <family val="2"/>
      <scheme val="minor"/>
    </font>
    <font>
      <b/>
      <sz val="11"/>
      <color rgb="FFFF0000"/>
      <name val="Calibri"/>
      <family val="2"/>
      <scheme val="minor"/>
    </font>
    <font>
      <sz val="18"/>
      <color theme="0"/>
      <name val="Calibri"/>
      <family val="2"/>
      <scheme val="minor"/>
    </font>
    <font>
      <sz val="9"/>
      <color rgb="FF111111"/>
      <name val="Arial"/>
      <family val="2"/>
    </font>
    <font>
      <sz val="18"/>
      <color theme="1"/>
      <name val="Calibri"/>
      <family val="2"/>
      <scheme val="minor"/>
    </font>
  </fonts>
  <fills count="8">
    <fill>
      <patternFill patternType="none"/>
    </fill>
    <fill>
      <patternFill patternType="gray125"/>
    </fill>
    <fill>
      <patternFill patternType="solid">
        <fgColor rgb="FFFF0000"/>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3" tint="0.79998168889431442"/>
        <bgColor indexed="64"/>
      </patternFill>
    </fill>
    <fill>
      <patternFill patternType="solid">
        <fgColor theme="3" tint="0.39997558519241921"/>
        <bgColor indexed="64"/>
      </patternFill>
    </fill>
    <fill>
      <patternFill patternType="solid">
        <fgColor rgb="FFFFFF00"/>
        <bgColor indexed="64"/>
      </patternFill>
    </fill>
  </fills>
  <borders count="9">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right/>
      <top/>
      <bottom style="thin">
        <color indexed="64"/>
      </bottom>
      <diagonal/>
    </border>
  </borders>
  <cellStyleXfs count="2">
    <xf numFmtId="0" fontId="0" fillId="0" borderId="0"/>
    <xf numFmtId="44" fontId="1" fillId="0" borderId="0" applyFont="0" applyFill="0" applyBorder="0" applyAlignment="0" applyProtection="0"/>
  </cellStyleXfs>
  <cellXfs count="107">
    <xf numFmtId="0" fontId="0" fillId="0" borderId="0" xfId="0"/>
    <xf numFmtId="0" fontId="0" fillId="0" borderId="0" xfId="0" applyAlignment="1">
      <alignment horizontal="left"/>
    </xf>
    <xf numFmtId="0" fontId="0" fillId="0" borderId="0" xfId="0" applyAlignment="1">
      <alignment horizontal="center" vertical="center"/>
    </xf>
    <xf numFmtId="0" fontId="0" fillId="0" borderId="1" xfId="0" applyBorder="1"/>
    <xf numFmtId="44" fontId="0" fillId="0" borderId="1" xfId="1" applyFont="1" applyBorder="1"/>
    <xf numFmtId="44" fontId="0" fillId="0" borderId="1" xfId="1" applyFont="1" applyBorder="1" applyAlignment="1">
      <alignment horizontal="center" vertical="center"/>
    </xf>
    <xf numFmtId="2" fontId="0" fillId="0" borderId="1" xfId="0" applyNumberFormat="1" applyBorder="1" applyAlignment="1">
      <alignment horizontal="center" vertical="center"/>
    </xf>
    <xf numFmtId="0" fontId="0" fillId="0" borderId="1" xfId="0" applyBorder="1" applyAlignment="1">
      <alignment horizontal="center" vertical="center"/>
    </xf>
    <xf numFmtId="0" fontId="0" fillId="2" borderId="0" xfId="0" applyFill="1" applyAlignment="1">
      <alignment horizontal="left"/>
    </xf>
    <xf numFmtId="0" fontId="0" fillId="0" borderId="0" xfId="0" applyAlignment="1">
      <alignment horizontal="left" vertical="top" wrapText="1"/>
    </xf>
    <xf numFmtId="0" fontId="0" fillId="4" borderId="1" xfId="0" applyFill="1" applyBorder="1" applyAlignment="1">
      <alignment horizontal="center" vertical="center"/>
    </xf>
    <xf numFmtId="0" fontId="0" fillId="4" borderId="1" xfId="0" applyFill="1" applyBorder="1" applyAlignment="1">
      <alignment horizontal="center" vertical="center" wrapText="1"/>
    </xf>
    <xf numFmtId="44" fontId="0" fillId="0" borderId="1" xfId="1" applyFont="1" applyFill="1" applyBorder="1" applyAlignment="1">
      <alignment horizontal="center" vertical="center"/>
    </xf>
    <xf numFmtId="164" fontId="0" fillId="0" borderId="1" xfId="0" applyNumberFormat="1" applyBorder="1" applyAlignment="1">
      <alignment horizontal="center" vertical="center"/>
    </xf>
    <xf numFmtId="0" fontId="0" fillId="2" borderId="1" xfId="0" applyFill="1" applyBorder="1" applyAlignment="1">
      <alignment horizontal="center" vertical="center"/>
    </xf>
    <xf numFmtId="44" fontId="0" fillId="2" borderId="1" xfId="1" applyFont="1" applyFill="1" applyBorder="1" applyAlignment="1">
      <alignment horizontal="center" vertical="center"/>
    </xf>
    <xf numFmtId="0" fontId="0" fillId="4" borderId="4" xfId="0" applyFill="1" applyBorder="1" applyAlignment="1">
      <alignment horizontal="center" vertical="center"/>
    </xf>
    <xf numFmtId="0" fontId="0" fillId="0" borderId="1" xfId="0" applyBorder="1" applyAlignment="1">
      <alignment horizontal="center" vertical="center" wrapText="1"/>
    </xf>
    <xf numFmtId="0" fontId="0" fillId="0" borderId="0" xfId="0" applyAlignment="1">
      <alignment horizontal="left" vertical="center"/>
    </xf>
    <xf numFmtId="14" fontId="0" fillId="0" borderId="1" xfId="1" applyNumberFormat="1" applyFont="1" applyBorder="1" applyAlignment="1">
      <alignment horizontal="center" vertical="center"/>
    </xf>
    <xf numFmtId="0" fontId="0" fillId="0" borderId="0" xfId="0" applyAlignment="1">
      <alignment horizontal="left" vertical="top"/>
    </xf>
    <xf numFmtId="0" fontId="0" fillId="0" borderId="0" xfId="0" applyAlignment="1">
      <alignment vertical="top"/>
    </xf>
    <xf numFmtId="166" fontId="0" fillId="0" borderId="1" xfId="0" applyNumberFormat="1" applyBorder="1" applyAlignment="1">
      <alignment horizontal="center" vertical="center"/>
    </xf>
    <xf numFmtId="166" fontId="0" fillId="0" borderId="4" xfId="0" applyNumberFormat="1" applyBorder="1" applyAlignment="1">
      <alignment horizontal="center" vertical="center"/>
    </xf>
    <xf numFmtId="166" fontId="0" fillId="0" borderId="0" xfId="0" applyNumberFormat="1" applyAlignment="1">
      <alignment horizontal="center" vertical="center"/>
    </xf>
    <xf numFmtId="0" fontId="0" fillId="5" borderId="1" xfId="0" applyFill="1" applyBorder="1" applyAlignment="1">
      <alignment horizontal="center"/>
    </xf>
    <xf numFmtId="166" fontId="0" fillId="5" borderId="1" xfId="0" applyNumberFormat="1" applyFill="1" applyBorder="1" applyAlignment="1">
      <alignment horizontal="center" vertical="center"/>
    </xf>
    <xf numFmtId="0" fontId="0" fillId="5" borderId="1" xfId="0" applyFill="1" applyBorder="1" applyAlignment="1">
      <alignment horizontal="center" vertical="center"/>
    </xf>
    <xf numFmtId="2" fontId="0" fillId="5" borderId="1" xfId="0" applyNumberFormat="1" applyFill="1" applyBorder="1" applyAlignment="1">
      <alignment horizontal="center" vertical="center"/>
    </xf>
    <xf numFmtId="0" fontId="0" fillId="6" borderId="1" xfId="0" applyFill="1" applyBorder="1"/>
    <xf numFmtId="0" fontId="0" fillId="6" borderId="1" xfId="0" applyFill="1" applyBorder="1" applyAlignment="1">
      <alignment horizontal="center" vertical="center"/>
    </xf>
    <xf numFmtId="166" fontId="0" fillId="6" borderId="1" xfId="0" applyNumberFormat="1" applyFill="1" applyBorder="1" applyAlignment="1">
      <alignment horizontal="center" vertical="center"/>
    </xf>
    <xf numFmtId="0" fontId="0" fillId="7" borderId="1" xfId="0" applyFill="1" applyBorder="1"/>
    <xf numFmtId="0" fontId="0" fillId="7" borderId="1" xfId="0" applyFill="1" applyBorder="1" applyAlignment="1">
      <alignment horizontal="center" vertical="center"/>
    </xf>
    <xf numFmtId="44" fontId="0" fillId="7" borderId="1" xfId="1" applyFont="1" applyFill="1" applyBorder="1" applyAlignment="1">
      <alignment horizontal="center" vertical="center"/>
    </xf>
    <xf numFmtId="0" fontId="0" fillId="4" borderId="1" xfId="0" applyFill="1" applyBorder="1"/>
    <xf numFmtId="166" fontId="0" fillId="4" borderId="1" xfId="0" applyNumberFormat="1" applyFill="1" applyBorder="1"/>
    <xf numFmtId="0" fontId="0" fillId="0" borderId="1" xfId="0" applyBorder="1" applyAlignment="1">
      <alignment horizontal="left" vertical="center"/>
    </xf>
    <xf numFmtId="0" fontId="0" fillId="2" borderId="1" xfId="0" applyFill="1" applyBorder="1" applyAlignment="1">
      <alignment horizontal="left" vertical="center"/>
    </xf>
    <xf numFmtId="0" fontId="0" fillId="0" borderId="1" xfId="0" applyBorder="1" applyAlignment="1">
      <alignment horizontal="left"/>
    </xf>
    <xf numFmtId="0" fontId="0" fillId="0" borderId="0" xfId="0" applyAlignment="1">
      <alignment vertical="center"/>
    </xf>
    <xf numFmtId="0" fontId="0" fillId="0" borderId="0" xfId="0" applyAlignment="1">
      <alignment vertical="top" wrapText="1"/>
    </xf>
    <xf numFmtId="0" fontId="0" fillId="3" borderId="0" xfId="0" applyFill="1" applyAlignment="1">
      <alignment horizontal="center" vertical="center"/>
    </xf>
    <xf numFmtId="44" fontId="0" fillId="2" borderId="1" xfId="0" applyNumberFormat="1" applyFill="1" applyBorder="1" applyAlignment="1">
      <alignment horizontal="center" vertical="center"/>
    </xf>
    <xf numFmtId="44" fontId="0" fillId="0" borderId="1" xfId="0" applyNumberFormat="1" applyBorder="1" applyAlignment="1">
      <alignment horizontal="center" vertical="center"/>
    </xf>
    <xf numFmtId="167" fontId="0" fillId="0" borderId="1" xfId="1" applyNumberFormat="1" applyFont="1" applyBorder="1" applyAlignment="1">
      <alignment horizontal="center" vertical="center"/>
    </xf>
    <xf numFmtId="0" fontId="0" fillId="0" borderId="0" xfId="0" applyAlignment="1">
      <alignment horizontal="center"/>
    </xf>
    <xf numFmtId="0" fontId="0" fillId="7" borderId="0" xfId="0" applyFill="1" applyAlignment="1">
      <alignment horizontal="center" vertical="center"/>
    </xf>
    <xf numFmtId="14" fontId="0" fillId="7" borderId="0" xfId="0" applyNumberFormat="1" applyFill="1" applyAlignment="1">
      <alignment horizontal="center" vertical="center"/>
    </xf>
    <xf numFmtId="0" fontId="0" fillId="0" borderId="0" xfId="0" applyAlignment="1">
      <alignment wrapText="1"/>
    </xf>
    <xf numFmtId="0" fontId="0" fillId="7" borderId="0" xfId="0" applyFill="1"/>
    <xf numFmtId="0" fontId="0" fillId="7" borderId="0" xfId="0" applyFill="1" applyAlignment="1">
      <alignment wrapText="1"/>
    </xf>
    <xf numFmtId="14" fontId="0" fillId="0" borderId="0" xfId="0" applyNumberFormat="1"/>
    <xf numFmtId="14" fontId="0" fillId="0" borderId="0" xfId="0" applyNumberFormat="1" applyAlignment="1">
      <alignment horizontal="center" vertical="center"/>
    </xf>
    <xf numFmtId="14" fontId="0" fillId="7" borderId="1" xfId="0" applyNumberFormat="1" applyFill="1" applyBorder="1" applyAlignment="1">
      <alignment horizontal="center" vertical="center"/>
    </xf>
    <xf numFmtId="0" fontId="0" fillId="0" borderId="0" xfId="0" applyAlignment="1">
      <alignment horizontal="center" vertical="center" wrapText="1"/>
    </xf>
    <xf numFmtId="165" fontId="0" fillId="2" borderId="0" xfId="0" applyNumberFormat="1" applyFill="1"/>
    <xf numFmtId="0" fontId="0" fillId="0" borderId="0" xfId="0" applyAlignment="1">
      <alignment horizontal="center" vertical="top" wrapText="1"/>
    </xf>
    <xf numFmtId="0" fontId="0" fillId="0" borderId="0" xfId="0" applyAlignment="1">
      <alignment horizontal="left" vertical="center" wrapText="1"/>
    </xf>
    <xf numFmtId="2" fontId="0" fillId="0" borderId="0" xfId="0" applyNumberFormat="1" applyAlignment="1">
      <alignment horizontal="center" vertical="center"/>
    </xf>
    <xf numFmtId="12" fontId="0" fillId="0" borderId="0" xfId="0" applyNumberFormat="1" applyAlignment="1">
      <alignment horizontal="center" vertical="center" wrapText="1"/>
    </xf>
    <xf numFmtId="12" fontId="0" fillId="0" borderId="8" xfId="0" applyNumberFormat="1" applyBorder="1" applyAlignment="1">
      <alignment horizontal="center" vertical="center" wrapText="1"/>
    </xf>
    <xf numFmtId="0" fontId="0" fillId="0" borderId="0" xfId="0" applyAlignment="1">
      <alignment horizontal="center" vertical="center" wrapText="1"/>
    </xf>
    <xf numFmtId="0" fontId="0" fillId="0" borderId="0" xfId="0" applyAlignment="1">
      <alignment horizontal="left" vertical="top" wrapText="1"/>
    </xf>
    <xf numFmtId="0" fontId="0" fillId="0" borderId="0" xfId="0" applyAlignment="1">
      <alignment horizontal="center" wrapText="1"/>
    </xf>
    <xf numFmtId="0" fontId="0" fillId="0" borderId="0" xfId="0" applyAlignment="1">
      <alignment horizontal="center"/>
    </xf>
    <xf numFmtId="0" fontId="0" fillId="7" borderId="0" xfId="0" applyFill="1" applyAlignment="1">
      <alignment horizontal="left" vertical="top" wrapText="1"/>
    </xf>
    <xf numFmtId="0" fontId="0" fillId="0" borderId="0" xfId="0" applyAlignment="1">
      <alignment horizontal="center" vertical="top" wrapText="1"/>
    </xf>
    <xf numFmtId="0" fontId="0" fillId="0" borderId="0" xfId="0" applyAlignment="1">
      <alignment horizontal="left" vertical="top"/>
    </xf>
    <xf numFmtId="0" fontId="0" fillId="0" borderId="0" xfId="0" applyAlignment="1">
      <alignment horizontal="left" vertical="center" wrapText="1"/>
    </xf>
    <xf numFmtId="0" fontId="0" fillId="0" borderId="0" xfId="0" applyAlignment="1">
      <alignment horizontal="left" wrapText="1"/>
    </xf>
    <xf numFmtId="9" fontId="0" fillId="0" borderId="0" xfId="0" applyNumberFormat="1" applyAlignment="1">
      <alignment horizontal="center" vertical="center"/>
    </xf>
    <xf numFmtId="0" fontId="0" fillId="0" borderId="0" xfId="0" applyAlignment="1">
      <alignment horizontal="center" vertical="center"/>
    </xf>
    <xf numFmtId="0" fontId="5" fillId="0" borderId="0" xfId="0" applyFont="1" applyAlignment="1">
      <alignment horizontal="left" vertical="top" wrapText="1"/>
    </xf>
    <xf numFmtId="0" fontId="0" fillId="0" borderId="0" xfId="0" applyAlignment="1">
      <alignment horizontal="left" vertical="center"/>
    </xf>
    <xf numFmtId="0" fontId="0" fillId="3" borderId="0" xfId="0" applyFill="1" applyAlignment="1">
      <alignment horizontal="center" vertical="center"/>
    </xf>
    <xf numFmtId="0" fontId="0" fillId="7" borderId="0" xfId="0" applyFill="1" applyAlignment="1">
      <alignment horizontal="center" vertical="top" wrapText="1"/>
    </xf>
    <xf numFmtId="0" fontId="0" fillId="4" borderId="0" xfId="0" applyFill="1" applyAlignment="1">
      <alignment horizontal="center" vertical="center"/>
    </xf>
    <xf numFmtId="0" fontId="0" fillId="4" borderId="0" xfId="0" applyFill="1" applyAlignment="1">
      <alignment horizontal="center" vertical="center" wrapText="1"/>
    </xf>
    <xf numFmtId="0" fontId="0" fillId="7" borderId="0" xfId="0" applyFill="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0" fillId="4" borderId="2" xfId="0" applyFill="1" applyBorder="1" applyAlignment="1">
      <alignment horizontal="center" vertical="center" wrapText="1"/>
    </xf>
    <xf numFmtId="0" fontId="0" fillId="4" borderId="4" xfId="0" applyFill="1" applyBorder="1" applyAlignment="1">
      <alignment horizontal="center" vertical="center" wrapText="1"/>
    </xf>
    <xf numFmtId="0" fontId="0" fillId="4" borderId="5" xfId="0" applyFill="1" applyBorder="1" applyAlignment="1">
      <alignment horizontal="center" vertical="center" wrapText="1"/>
    </xf>
    <xf numFmtId="164" fontId="0" fillId="0" borderId="4" xfId="0" applyNumberFormat="1" applyBorder="1" applyAlignment="1">
      <alignment horizontal="center" vertical="center"/>
    </xf>
    <xf numFmtId="164" fontId="0" fillId="0" borderId="5" xfId="0" applyNumberFormat="1" applyBorder="1" applyAlignment="1">
      <alignment horizontal="center" vertical="center"/>
    </xf>
    <xf numFmtId="44" fontId="0" fillId="0" borderId="4" xfId="0" applyNumberFormat="1" applyBorder="1" applyAlignment="1">
      <alignment horizontal="center" vertical="center"/>
    </xf>
    <xf numFmtId="44" fontId="0" fillId="0" borderId="5" xfId="0" applyNumberFormat="1" applyBorder="1" applyAlignment="1">
      <alignment horizontal="center" vertical="center"/>
    </xf>
    <xf numFmtId="0" fontId="0" fillId="0" borderId="4" xfId="0" applyBorder="1" applyAlignment="1">
      <alignment horizontal="center"/>
    </xf>
    <xf numFmtId="0" fontId="0" fillId="0" borderId="5" xfId="0" applyBorder="1" applyAlignment="1">
      <alignment horizontal="center"/>
    </xf>
    <xf numFmtId="0" fontId="0" fillId="3" borderId="1" xfId="0" applyFill="1" applyBorder="1" applyAlignment="1">
      <alignment horizontal="center"/>
    </xf>
    <xf numFmtId="0" fontId="0" fillId="2" borderId="2" xfId="0" applyFill="1" applyBorder="1" applyAlignment="1">
      <alignment horizontal="left" vertical="top"/>
    </xf>
    <xf numFmtId="0" fontId="0" fillId="2" borderId="0" xfId="0" applyFill="1" applyAlignment="1">
      <alignment horizontal="left" vertical="top"/>
    </xf>
    <xf numFmtId="0" fontId="0" fillId="2" borderId="2" xfId="0" applyFill="1" applyBorder="1" applyAlignment="1">
      <alignment horizontal="left"/>
    </xf>
    <xf numFmtId="0" fontId="0" fillId="2" borderId="0" xfId="0" applyFill="1" applyAlignment="1">
      <alignment horizontal="left"/>
    </xf>
    <xf numFmtId="0" fontId="0" fillId="5" borderId="7" xfId="0" applyFill="1" applyBorder="1" applyAlignment="1">
      <alignment horizontal="center" vertical="center"/>
    </xf>
    <xf numFmtId="0" fontId="0" fillId="5" borderId="6" xfId="0" applyFill="1" applyBorder="1" applyAlignment="1">
      <alignment horizontal="center" vertical="center"/>
    </xf>
    <xf numFmtId="0" fontId="0" fillId="5" borderId="3" xfId="0" applyFill="1" applyBorder="1" applyAlignment="1">
      <alignment horizontal="center" vertical="center"/>
    </xf>
    <xf numFmtId="0" fontId="0" fillId="0" borderId="2" xfId="0" applyBorder="1" applyAlignment="1">
      <alignment horizontal="left"/>
    </xf>
    <xf numFmtId="0" fontId="0" fillId="0" borderId="0" xfId="0" applyAlignment="1">
      <alignment horizontal="left"/>
    </xf>
    <xf numFmtId="0" fontId="2" fillId="0" borderId="0" xfId="0" applyFont="1" applyAlignment="1">
      <alignment horizontal="left" vertical="top" wrapText="1"/>
    </xf>
    <xf numFmtId="0" fontId="2" fillId="0" borderId="0" xfId="0" applyFont="1" applyAlignment="1">
      <alignment horizontal="left" vertical="top"/>
    </xf>
    <xf numFmtId="0" fontId="3" fillId="0" borderId="0" xfId="0" applyFont="1" applyAlignment="1">
      <alignment horizontal="left"/>
    </xf>
    <xf numFmtId="0" fontId="4" fillId="2" borderId="0" xfId="0" applyFont="1" applyFill="1" applyAlignment="1">
      <alignment horizontal="left" vertical="center"/>
    </xf>
    <xf numFmtId="0" fontId="6" fillId="2" borderId="0" xfId="0" applyFont="1" applyFill="1" applyAlignment="1">
      <alignment horizontal="left" vertical="top"/>
    </xf>
    <xf numFmtId="0" fontId="0" fillId="2" borderId="0" xfId="0" applyFill="1" applyAlignment="1">
      <alignment horizontal="center"/>
    </xf>
  </cellXfs>
  <cellStyles count="2">
    <cellStyle name="Moeda"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microsoft.com/office/2017/10/relationships/person" Target="persons/perso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t-B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pt-BR"/>
        </a:p>
      </c:txPr>
    </c:title>
    <c:autoTitleDeleted val="0"/>
    <c:plotArea>
      <c:layout/>
      <c:lineChart>
        <c:grouping val="standard"/>
        <c:varyColors val="0"/>
        <c:ser>
          <c:idx val="0"/>
          <c:order val="0"/>
          <c:tx>
            <c:strRef>
              <c:f>Commodities!$B$1013</c:f>
              <c:strCache>
                <c:ptCount val="1"/>
                <c:pt idx="0">
                  <c:v>Price</c:v>
                </c:pt>
              </c:strCache>
            </c:strRef>
          </c:tx>
          <c:spPr>
            <a:ln w="28575" cap="rnd">
              <a:solidFill>
                <a:schemeClr val="accent1"/>
              </a:solidFill>
              <a:round/>
            </a:ln>
            <a:effectLst/>
          </c:spPr>
          <c:marker>
            <c:symbol val="none"/>
          </c:marker>
          <c:cat>
            <c:numRef>
              <c:f>Commodities!$A$1014:$A$1025</c:f>
              <c:numCache>
                <c:formatCode>m/d/yyyy</c:formatCode>
                <c:ptCount val="12"/>
                <c:pt idx="0">
                  <c:v>45421</c:v>
                </c:pt>
                <c:pt idx="1">
                  <c:v>45451</c:v>
                </c:pt>
                <c:pt idx="2">
                  <c:v>45481</c:v>
                </c:pt>
                <c:pt idx="3">
                  <c:v>45511</c:v>
                </c:pt>
                <c:pt idx="4">
                  <c:v>45541</c:v>
                </c:pt>
                <c:pt idx="5">
                  <c:v>45571</c:v>
                </c:pt>
                <c:pt idx="6">
                  <c:v>45601</c:v>
                </c:pt>
                <c:pt idx="7">
                  <c:v>45631</c:v>
                </c:pt>
                <c:pt idx="8">
                  <c:v>45661</c:v>
                </c:pt>
                <c:pt idx="9">
                  <c:v>45691</c:v>
                </c:pt>
                <c:pt idx="10">
                  <c:v>45721</c:v>
                </c:pt>
                <c:pt idx="11">
                  <c:v>45751</c:v>
                </c:pt>
              </c:numCache>
            </c:numRef>
          </c:cat>
          <c:val>
            <c:numRef>
              <c:f>Commodities!$B$1014:$B$1025</c:f>
              <c:numCache>
                <c:formatCode>General</c:formatCode>
                <c:ptCount val="12"/>
                <c:pt idx="0">
                  <c:v>30</c:v>
                </c:pt>
                <c:pt idx="1">
                  <c:v>35</c:v>
                </c:pt>
                <c:pt idx="2">
                  <c:v>40</c:v>
                </c:pt>
                <c:pt idx="3">
                  <c:v>45</c:v>
                </c:pt>
                <c:pt idx="4">
                  <c:v>50</c:v>
                </c:pt>
                <c:pt idx="5">
                  <c:v>55</c:v>
                </c:pt>
                <c:pt idx="6">
                  <c:v>60</c:v>
                </c:pt>
                <c:pt idx="7">
                  <c:v>65</c:v>
                </c:pt>
                <c:pt idx="8">
                  <c:v>70</c:v>
                </c:pt>
                <c:pt idx="9">
                  <c:v>75</c:v>
                </c:pt>
                <c:pt idx="10">
                  <c:v>80</c:v>
                </c:pt>
                <c:pt idx="11">
                  <c:v>85</c:v>
                </c:pt>
              </c:numCache>
            </c:numRef>
          </c:val>
          <c:smooth val="0"/>
          <c:extLst>
            <c:ext xmlns:c16="http://schemas.microsoft.com/office/drawing/2014/chart" uri="{C3380CC4-5D6E-409C-BE32-E72D297353CC}">
              <c16:uniqueId val="{00000000-3CDB-4CDD-B7A7-31DF3EC82609}"/>
            </c:ext>
          </c:extLst>
        </c:ser>
        <c:dLbls>
          <c:showLegendKey val="0"/>
          <c:showVal val="0"/>
          <c:showCatName val="0"/>
          <c:showSerName val="0"/>
          <c:showPercent val="0"/>
          <c:showBubbleSize val="0"/>
        </c:dLbls>
        <c:smooth val="0"/>
        <c:axId val="820691632"/>
        <c:axId val="801622160"/>
      </c:lineChart>
      <c:dateAx>
        <c:axId val="820691632"/>
        <c:scaling>
          <c:orientation val="minMax"/>
        </c:scaling>
        <c:delete val="0"/>
        <c:axPos val="b"/>
        <c:numFmt formatCode="[$-416]mmm\-yy;@"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crossAx val="801622160"/>
        <c:crosses val="autoZero"/>
        <c:auto val="1"/>
        <c:lblOffset val="100"/>
        <c:baseTimeUnit val="months"/>
      </c:dateAx>
      <c:valAx>
        <c:axId val="8016221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crossAx val="82069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t-BR"/>
    </a:p>
  </c:txPr>
  <c:printSettings>
    <c:headerFooter/>
    <c:pageMargins b="0.78740157499999996" l="0.511811024" r="0.511811024" t="0.78740157499999996" header="0.31496062000000002" footer="0.31496062000000002"/>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t-B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pt-BR"/>
        </a:p>
      </c:txPr>
    </c:title>
    <c:autoTitleDeleted val="0"/>
    <c:plotArea>
      <c:layout/>
      <c:lineChart>
        <c:grouping val="standard"/>
        <c:varyColors val="0"/>
        <c:ser>
          <c:idx val="0"/>
          <c:order val="0"/>
          <c:tx>
            <c:strRef>
              <c:f>Commodities!$B$1052</c:f>
              <c:strCache>
                <c:ptCount val="1"/>
                <c:pt idx="0">
                  <c:v>Normal</c:v>
                </c:pt>
              </c:strCache>
            </c:strRef>
          </c:tx>
          <c:spPr>
            <a:ln w="28575" cap="rnd">
              <a:solidFill>
                <a:schemeClr val="accent1"/>
              </a:solidFill>
              <a:round/>
            </a:ln>
            <a:effectLst/>
          </c:spPr>
          <c:marker>
            <c:symbol val="none"/>
          </c:marker>
          <c:cat>
            <c:numRef>
              <c:f>Commodities!$A$1053:$A$1056</c:f>
              <c:numCache>
                <c:formatCode>m/d/yyyy</c:formatCode>
                <c:ptCount val="4"/>
                <c:pt idx="0">
                  <c:v>45421</c:v>
                </c:pt>
                <c:pt idx="1">
                  <c:v>45451</c:v>
                </c:pt>
                <c:pt idx="2">
                  <c:v>45601</c:v>
                </c:pt>
                <c:pt idx="3">
                  <c:v>45786</c:v>
                </c:pt>
              </c:numCache>
            </c:numRef>
          </c:cat>
          <c:val>
            <c:numRef>
              <c:f>Commodities!$B$1053:$B$1056</c:f>
              <c:numCache>
                <c:formatCode>General</c:formatCode>
                <c:ptCount val="4"/>
                <c:pt idx="0">
                  <c:v>60</c:v>
                </c:pt>
                <c:pt idx="1">
                  <c:v>80</c:v>
                </c:pt>
                <c:pt idx="2">
                  <c:v>85</c:v>
                </c:pt>
                <c:pt idx="3">
                  <c:v>90</c:v>
                </c:pt>
              </c:numCache>
            </c:numRef>
          </c:val>
          <c:smooth val="0"/>
          <c:extLst>
            <c:ext xmlns:c16="http://schemas.microsoft.com/office/drawing/2014/chart" uri="{C3380CC4-5D6E-409C-BE32-E72D297353CC}">
              <c16:uniqueId val="{00000000-B0A4-4583-B3E4-8BF0ABAD5AC9}"/>
            </c:ext>
          </c:extLst>
        </c:ser>
        <c:ser>
          <c:idx val="1"/>
          <c:order val="1"/>
          <c:tx>
            <c:strRef>
              <c:f>Commodities!$C$1052</c:f>
              <c:strCache>
                <c:ptCount val="1"/>
                <c:pt idx="0">
                  <c:v>Invertida</c:v>
                </c:pt>
              </c:strCache>
            </c:strRef>
          </c:tx>
          <c:spPr>
            <a:ln w="28575" cap="rnd">
              <a:solidFill>
                <a:schemeClr val="accent2"/>
              </a:solidFill>
              <a:round/>
            </a:ln>
            <a:effectLst/>
          </c:spPr>
          <c:marker>
            <c:symbol val="none"/>
          </c:marker>
          <c:cat>
            <c:numRef>
              <c:f>Commodities!$A$1053:$A$1056</c:f>
              <c:numCache>
                <c:formatCode>m/d/yyyy</c:formatCode>
                <c:ptCount val="4"/>
                <c:pt idx="0">
                  <c:v>45421</c:v>
                </c:pt>
                <c:pt idx="1">
                  <c:v>45451</c:v>
                </c:pt>
                <c:pt idx="2">
                  <c:v>45601</c:v>
                </c:pt>
                <c:pt idx="3">
                  <c:v>45786</c:v>
                </c:pt>
              </c:numCache>
            </c:numRef>
          </c:cat>
          <c:val>
            <c:numRef>
              <c:f>Commodities!$C$1053:$C$1056</c:f>
              <c:numCache>
                <c:formatCode>General</c:formatCode>
                <c:ptCount val="4"/>
                <c:pt idx="0">
                  <c:v>60</c:v>
                </c:pt>
                <c:pt idx="1">
                  <c:v>55</c:v>
                </c:pt>
                <c:pt idx="2">
                  <c:v>50</c:v>
                </c:pt>
                <c:pt idx="3">
                  <c:v>45</c:v>
                </c:pt>
              </c:numCache>
            </c:numRef>
          </c:val>
          <c:smooth val="0"/>
          <c:extLst>
            <c:ext xmlns:c16="http://schemas.microsoft.com/office/drawing/2014/chart" uri="{C3380CC4-5D6E-409C-BE32-E72D297353CC}">
              <c16:uniqueId val="{00000001-B0A4-4583-B3E4-8BF0ABAD5AC9}"/>
            </c:ext>
          </c:extLst>
        </c:ser>
        <c:dLbls>
          <c:showLegendKey val="0"/>
          <c:showVal val="0"/>
          <c:showCatName val="0"/>
          <c:showSerName val="0"/>
          <c:showPercent val="0"/>
          <c:showBubbleSize val="0"/>
        </c:dLbls>
        <c:smooth val="0"/>
        <c:axId val="788134032"/>
        <c:axId val="1039203248"/>
      </c:lineChart>
      <c:dateAx>
        <c:axId val="788134032"/>
        <c:scaling>
          <c:orientation val="minMax"/>
        </c:scaling>
        <c:delete val="0"/>
        <c:axPos val="b"/>
        <c:numFmt formatCode="[$-416]mmm\-yy;@"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crossAx val="1039203248"/>
        <c:crosses val="autoZero"/>
        <c:auto val="1"/>
        <c:lblOffset val="100"/>
        <c:baseTimeUnit val="months"/>
      </c:dateAx>
      <c:valAx>
        <c:axId val="10392032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crossAx val="78813403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t-BR"/>
    </a:p>
  </c:txPr>
  <c:printSettings>
    <c:headerFooter/>
    <c:pageMargins b="0.78740157499999996" l="0.511811024" r="0.511811024" t="0.78740157499999996" header="0.31496062000000002" footer="0.31496062000000002"/>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png"/><Relationship Id="rId18" Type="http://schemas.openxmlformats.org/officeDocument/2006/relationships/image" Target="../media/image16.png"/><Relationship Id="rId26" Type="http://schemas.openxmlformats.org/officeDocument/2006/relationships/image" Target="../media/image24.png"/><Relationship Id="rId3" Type="http://schemas.openxmlformats.org/officeDocument/2006/relationships/image" Target="../media/image1.png"/><Relationship Id="rId21" Type="http://schemas.openxmlformats.org/officeDocument/2006/relationships/image" Target="../media/image19.png"/><Relationship Id="rId7" Type="http://schemas.openxmlformats.org/officeDocument/2006/relationships/image" Target="../media/image5.png"/><Relationship Id="rId12" Type="http://schemas.openxmlformats.org/officeDocument/2006/relationships/image" Target="../media/image10.png"/><Relationship Id="rId17" Type="http://schemas.openxmlformats.org/officeDocument/2006/relationships/image" Target="../media/image15.png"/><Relationship Id="rId25" Type="http://schemas.openxmlformats.org/officeDocument/2006/relationships/image" Target="../media/image23.png"/><Relationship Id="rId2" Type="http://schemas.openxmlformats.org/officeDocument/2006/relationships/chart" Target="../charts/chart2.xml"/><Relationship Id="rId16" Type="http://schemas.openxmlformats.org/officeDocument/2006/relationships/image" Target="../media/image14.png"/><Relationship Id="rId20" Type="http://schemas.openxmlformats.org/officeDocument/2006/relationships/image" Target="../media/image18.png"/><Relationship Id="rId29" Type="http://schemas.openxmlformats.org/officeDocument/2006/relationships/image" Target="../media/image27.png"/><Relationship Id="rId1" Type="http://schemas.openxmlformats.org/officeDocument/2006/relationships/chart" Target="../charts/chart1.xml"/><Relationship Id="rId6" Type="http://schemas.openxmlformats.org/officeDocument/2006/relationships/image" Target="../media/image4.png"/><Relationship Id="rId11" Type="http://schemas.openxmlformats.org/officeDocument/2006/relationships/image" Target="../media/image9.png"/><Relationship Id="rId24" Type="http://schemas.openxmlformats.org/officeDocument/2006/relationships/image" Target="../media/image22.png"/><Relationship Id="rId5" Type="http://schemas.openxmlformats.org/officeDocument/2006/relationships/image" Target="../media/image3.png"/><Relationship Id="rId15" Type="http://schemas.openxmlformats.org/officeDocument/2006/relationships/image" Target="../media/image13.png"/><Relationship Id="rId23" Type="http://schemas.openxmlformats.org/officeDocument/2006/relationships/image" Target="../media/image21.png"/><Relationship Id="rId28" Type="http://schemas.openxmlformats.org/officeDocument/2006/relationships/image" Target="../media/image26.png"/><Relationship Id="rId10" Type="http://schemas.openxmlformats.org/officeDocument/2006/relationships/image" Target="../media/image8.png"/><Relationship Id="rId19" Type="http://schemas.openxmlformats.org/officeDocument/2006/relationships/image" Target="../media/image17.png"/><Relationship Id="rId31" Type="http://schemas.openxmlformats.org/officeDocument/2006/relationships/image" Target="../media/image29.png"/><Relationship Id="rId4" Type="http://schemas.openxmlformats.org/officeDocument/2006/relationships/image" Target="../media/image2.png"/><Relationship Id="rId9" Type="http://schemas.openxmlformats.org/officeDocument/2006/relationships/image" Target="../media/image7.png"/><Relationship Id="rId14" Type="http://schemas.openxmlformats.org/officeDocument/2006/relationships/image" Target="../media/image12.png"/><Relationship Id="rId22" Type="http://schemas.openxmlformats.org/officeDocument/2006/relationships/image" Target="../media/image20.png"/><Relationship Id="rId27" Type="http://schemas.openxmlformats.org/officeDocument/2006/relationships/image" Target="../media/image25.png"/><Relationship Id="rId30"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4" Type="http://schemas.openxmlformats.org/officeDocument/2006/relationships/image" Target="../media/image33.png"/></Relationships>
</file>

<file path=xl/drawings/_rels/drawing3.xml.rels><?xml version="1.0" encoding="UTF-8" standalone="yes"?>
<Relationships xmlns="http://schemas.openxmlformats.org/package/2006/relationships"><Relationship Id="rId13" Type="http://schemas.openxmlformats.org/officeDocument/2006/relationships/image" Target="../media/image46.png"/><Relationship Id="rId18" Type="http://schemas.openxmlformats.org/officeDocument/2006/relationships/image" Target="../media/image51.png"/><Relationship Id="rId26" Type="http://schemas.openxmlformats.org/officeDocument/2006/relationships/image" Target="../media/image59.png"/><Relationship Id="rId39" Type="http://schemas.openxmlformats.org/officeDocument/2006/relationships/image" Target="../media/image72.png"/><Relationship Id="rId21" Type="http://schemas.openxmlformats.org/officeDocument/2006/relationships/image" Target="../media/image54.png"/><Relationship Id="rId34" Type="http://schemas.openxmlformats.org/officeDocument/2006/relationships/image" Target="../media/image67.png"/><Relationship Id="rId42" Type="http://schemas.openxmlformats.org/officeDocument/2006/relationships/image" Target="../media/image75.png"/><Relationship Id="rId7" Type="http://schemas.openxmlformats.org/officeDocument/2006/relationships/image" Target="../media/image40.png"/><Relationship Id="rId2" Type="http://schemas.openxmlformats.org/officeDocument/2006/relationships/image" Target="../media/image35.png"/><Relationship Id="rId16" Type="http://schemas.openxmlformats.org/officeDocument/2006/relationships/image" Target="../media/image49.png"/><Relationship Id="rId29" Type="http://schemas.openxmlformats.org/officeDocument/2006/relationships/image" Target="../media/image62.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24" Type="http://schemas.openxmlformats.org/officeDocument/2006/relationships/image" Target="../media/image57.png"/><Relationship Id="rId32" Type="http://schemas.openxmlformats.org/officeDocument/2006/relationships/image" Target="../media/image65.png"/><Relationship Id="rId37" Type="http://schemas.openxmlformats.org/officeDocument/2006/relationships/image" Target="../media/image70.png"/><Relationship Id="rId40" Type="http://schemas.openxmlformats.org/officeDocument/2006/relationships/image" Target="../media/image73.png"/><Relationship Id="rId45" Type="http://schemas.openxmlformats.org/officeDocument/2006/relationships/image" Target="../media/image78.png"/><Relationship Id="rId5" Type="http://schemas.openxmlformats.org/officeDocument/2006/relationships/image" Target="../media/image38.png"/><Relationship Id="rId15" Type="http://schemas.openxmlformats.org/officeDocument/2006/relationships/image" Target="../media/image48.png"/><Relationship Id="rId23" Type="http://schemas.openxmlformats.org/officeDocument/2006/relationships/image" Target="../media/image56.png"/><Relationship Id="rId28" Type="http://schemas.openxmlformats.org/officeDocument/2006/relationships/image" Target="../media/image61.png"/><Relationship Id="rId36" Type="http://schemas.openxmlformats.org/officeDocument/2006/relationships/image" Target="../media/image69.png"/><Relationship Id="rId10" Type="http://schemas.openxmlformats.org/officeDocument/2006/relationships/image" Target="../media/image43.png"/><Relationship Id="rId19" Type="http://schemas.openxmlformats.org/officeDocument/2006/relationships/image" Target="../media/image52.png"/><Relationship Id="rId31" Type="http://schemas.openxmlformats.org/officeDocument/2006/relationships/image" Target="../media/image64.png"/><Relationship Id="rId44" Type="http://schemas.openxmlformats.org/officeDocument/2006/relationships/image" Target="../media/image77.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 Id="rId22" Type="http://schemas.openxmlformats.org/officeDocument/2006/relationships/image" Target="../media/image55.png"/><Relationship Id="rId27" Type="http://schemas.openxmlformats.org/officeDocument/2006/relationships/image" Target="../media/image60.png"/><Relationship Id="rId30" Type="http://schemas.openxmlformats.org/officeDocument/2006/relationships/image" Target="../media/image63.png"/><Relationship Id="rId35" Type="http://schemas.openxmlformats.org/officeDocument/2006/relationships/image" Target="../media/image68.png"/><Relationship Id="rId43" Type="http://schemas.openxmlformats.org/officeDocument/2006/relationships/image" Target="../media/image76.png"/><Relationship Id="rId8" Type="http://schemas.openxmlformats.org/officeDocument/2006/relationships/image" Target="../media/image41.png"/><Relationship Id="rId3" Type="http://schemas.openxmlformats.org/officeDocument/2006/relationships/image" Target="../media/image36.png"/><Relationship Id="rId12" Type="http://schemas.openxmlformats.org/officeDocument/2006/relationships/image" Target="../media/image45.png"/><Relationship Id="rId17" Type="http://schemas.openxmlformats.org/officeDocument/2006/relationships/image" Target="../media/image50.png"/><Relationship Id="rId25" Type="http://schemas.openxmlformats.org/officeDocument/2006/relationships/image" Target="../media/image58.png"/><Relationship Id="rId33" Type="http://schemas.openxmlformats.org/officeDocument/2006/relationships/image" Target="../media/image66.png"/><Relationship Id="rId38" Type="http://schemas.openxmlformats.org/officeDocument/2006/relationships/image" Target="../media/image71.png"/><Relationship Id="rId46" Type="http://schemas.openxmlformats.org/officeDocument/2006/relationships/image" Target="../media/image79.png"/><Relationship Id="rId20" Type="http://schemas.openxmlformats.org/officeDocument/2006/relationships/image" Target="../media/image53.png"/><Relationship Id="rId41" Type="http://schemas.openxmlformats.org/officeDocument/2006/relationships/image" Target="../media/image74.png"/></Relationships>
</file>

<file path=xl/drawings/_rels/drawing4.xml.rels><?xml version="1.0" encoding="UTF-8" standalone="yes"?>
<Relationships xmlns="http://schemas.openxmlformats.org/package/2006/relationships"><Relationship Id="rId2" Type="http://schemas.openxmlformats.org/officeDocument/2006/relationships/image" Target="../media/image81.png"/><Relationship Id="rId1" Type="http://schemas.openxmlformats.org/officeDocument/2006/relationships/image" Target="../media/image80.png"/></Relationships>
</file>

<file path=xl/drawings/_rels/drawing5.xml.rels><?xml version="1.0" encoding="UTF-8" standalone="yes"?>
<Relationships xmlns="http://schemas.openxmlformats.org/package/2006/relationships"><Relationship Id="rId3" Type="http://schemas.openxmlformats.org/officeDocument/2006/relationships/image" Target="../media/image84.png"/><Relationship Id="rId2" Type="http://schemas.openxmlformats.org/officeDocument/2006/relationships/image" Target="../media/image83.jpeg"/><Relationship Id="rId1" Type="http://schemas.openxmlformats.org/officeDocument/2006/relationships/image" Target="../media/image82.png"/><Relationship Id="rId4" Type="http://schemas.openxmlformats.org/officeDocument/2006/relationships/image" Target="../media/image85.png"/></Relationships>
</file>

<file path=xl/drawings/drawing1.xml><?xml version="1.0" encoding="utf-8"?>
<xdr:wsDr xmlns:xdr="http://schemas.openxmlformats.org/drawingml/2006/spreadsheetDrawing" xmlns:a="http://schemas.openxmlformats.org/drawingml/2006/main">
  <xdr:twoCellAnchor>
    <xdr:from>
      <xdr:col>2</xdr:col>
      <xdr:colOff>38099</xdr:colOff>
      <xdr:row>1011</xdr:row>
      <xdr:rowOff>152400</xdr:rowOff>
    </xdr:from>
    <xdr:to>
      <xdr:col>10</xdr:col>
      <xdr:colOff>600075</xdr:colOff>
      <xdr:row>1024</xdr:row>
      <xdr:rowOff>161924</xdr:rowOff>
    </xdr:to>
    <xdr:graphicFrame macro="">
      <xdr:nvGraphicFramePr>
        <xdr:cNvPr id="2" name="Gráfico 1">
          <a:extLst>
            <a:ext uri="{FF2B5EF4-FFF2-40B4-BE49-F238E27FC236}">
              <a16:creationId xmlns:a16="http://schemas.microsoft.com/office/drawing/2014/main" id="{62E5F9B0-CABD-9C13-72EA-449CBE3929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38100</xdr:colOff>
      <xdr:row>1051</xdr:row>
      <xdr:rowOff>1587</xdr:rowOff>
    </xdr:from>
    <xdr:to>
      <xdr:col>9</xdr:col>
      <xdr:colOff>771525</xdr:colOff>
      <xdr:row>1065</xdr:row>
      <xdr:rowOff>104775</xdr:rowOff>
    </xdr:to>
    <xdr:graphicFrame macro="">
      <xdr:nvGraphicFramePr>
        <xdr:cNvPr id="3" name="Gráfico 2">
          <a:extLst>
            <a:ext uri="{FF2B5EF4-FFF2-40B4-BE49-F238E27FC236}">
              <a16:creationId xmlns:a16="http://schemas.microsoft.com/office/drawing/2014/main" id="{A4CC76AC-9CDA-297D-8B04-8CC556D1E3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19050</xdr:colOff>
      <xdr:row>1055</xdr:row>
      <xdr:rowOff>142875</xdr:rowOff>
    </xdr:from>
    <xdr:to>
      <xdr:col>16</xdr:col>
      <xdr:colOff>197121</xdr:colOff>
      <xdr:row>1076</xdr:row>
      <xdr:rowOff>168472</xdr:rowOff>
    </xdr:to>
    <xdr:pic>
      <xdr:nvPicPr>
        <xdr:cNvPr id="4" name="Imagem 3">
          <a:extLst>
            <a:ext uri="{FF2B5EF4-FFF2-40B4-BE49-F238E27FC236}">
              <a16:creationId xmlns:a16="http://schemas.microsoft.com/office/drawing/2014/main" id="{3CD0CBA4-7029-EE9F-4999-4F0188A36155}"/>
            </a:ext>
          </a:extLst>
        </xdr:cNvPr>
        <xdr:cNvPicPr>
          <a:picLocks noChangeAspect="1"/>
        </xdr:cNvPicPr>
      </xdr:nvPicPr>
      <xdr:blipFill>
        <a:blip xmlns:r="http://schemas.openxmlformats.org/officeDocument/2006/relationships" r:embed="rId3"/>
        <a:stretch>
          <a:fillRect/>
        </a:stretch>
      </xdr:blipFill>
      <xdr:spPr>
        <a:xfrm>
          <a:off x="8696325" y="25831800"/>
          <a:ext cx="5264421" cy="3826072"/>
        </a:xfrm>
        <a:prstGeom prst="rect">
          <a:avLst/>
        </a:prstGeom>
      </xdr:spPr>
    </xdr:pic>
    <xdr:clientData/>
  </xdr:twoCellAnchor>
  <xdr:twoCellAnchor editAs="oneCell">
    <xdr:from>
      <xdr:col>8</xdr:col>
      <xdr:colOff>0</xdr:colOff>
      <xdr:row>254</xdr:row>
      <xdr:rowOff>9525</xdr:rowOff>
    </xdr:from>
    <xdr:to>
      <xdr:col>12</xdr:col>
      <xdr:colOff>762215</xdr:colOff>
      <xdr:row>268</xdr:row>
      <xdr:rowOff>133486</xdr:rowOff>
    </xdr:to>
    <xdr:pic>
      <xdr:nvPicPr>
        <xdr:cNvPr id="5" name="Imagem 4">
          <a:extLst>
            <a:ext uri="{FF2B5EF4-FFF2-40B4-BE49-F238E27FC236}">
              <a16:creationId xmlns:a16="http://schemas.microsoft.com/office/drawing/2014/main" id="{29FF9F19-CE71-837C-A241-1472FE3D28FE}"/>
            </a:ext>
          </a:extLst>
        </xdr:cNvPr>
        <xdr:cNvPicPr>
          <a:picLocks noChangeAspect="1"/>
        </xdr:cNvPicPr>
      </xdr:nvPicPr>
      <xdr:blipFill>
        <a:blip xmlns:r="http://schemas.openxmlformats.org/officeDocument/2006/relationships" r:embed="rId4"/>
        <a:stretch>
          <a:fillRect/>
        </a:stretch>
      </xdr:blipFill>
      <xdr:spPr>
        <a:xfrm>
          <a:off x="10048875" y="46139100"/>
          <a:ext cx="4191215" cy="2657611"/>
        </a:xfrm>
        <a:prstGeom prst="rect">
          <a:avLst/>
        </a:prstGeom>
      </xdr:spPr>
    </xdr:pic>
    <xdr:clientData/>
  </xdr:twoCellAnchor>
  <xdr:twoCellAnchor editAs="oneCell">
    <xdr:from>
      <xdr:col>12</xdr:col>
      <xdr:colOff>742950</xdr:colOff>
      <xdr:row>254</xdr:row>
      <xdr:rowOff>9525</xdr:rowOff>
    </xdr:from>
    <xdr:to>
      <xdr:col>18</xdr:col>
      <xdr:colOff>216115</xdr:colOff>
      <xdr:row>268</xdr:row>
      <xdr:rowOff>123961</xdr:rowOff>
    </xdr:to>
    <xdr:pic>
      <xdr:nvPicPr>
        <xdr:cNvPr id="6" name="Imagem 5">
          <a:extLst>
            <a:ext uri="{FF2B5EF4-FFF2-40B4-BE49-F238E27FC236}">
              <a16:creationId xmlns:a16="http://schemas.microsoft.com/office/drawing/2014/main" id="{CD7F63D4-68D3-5C31-0112-479E6114BDCF}"/>
            </a:ext>
          </a:extLst>
        </xdr:cNvPr>
        <xdr:cNvPicPr>
          <a:picLocks noChangeAspect="1"/>
        </xdr:cNvPicPr>
      </xdr:nvPicPr>
      <xdr:blipFill>
        <a:blip xmlns:r="http://schemas.openxmlformats.org/officeDocument/2006/relationships" r:embed="rId5"/>
        <a:stretch>
          <a:fillRect/>
        </a:stretch>
      </xdr:blipFill>
      <xdr:spPr>
        <a:xfrm>
          <a:off x="14220825" y="46139100"/>
          <a:ext cx="4207091" cy="2648086"/>
        </a:xfrm>
        <a:prstGeom prst="rect">
          <a:avLst/>
        </a:prstGeom>
      </xdr:spPr>
    </xdr:pic>
    <xdr:clientData/>
  </xdr:twoCellAnchor>
  <xdr:twoCellAnchor editAs="oneCell">
    <xdr:from>
      <xdr:col>8</xdr:col>
      <xdr:colOff>19050</xdr:colOff>
      <xdr:row>268</xdr:row>
      <xdr:rowOff>161925</xdr:rowOff>
    </xdr:from>
    <xdr:to>
      <xdr:col>13</xdr:col>
      <xdr:colOff>216</xdr:colOff>
      <xdr:row>283</xdr:row>
      <xdr:rowOff>143013</xdr:rowOff>
    </xdr:to>
    <xdr:pic>
      <xdr:nvPicPr>
        <xdr:cNvPr id="7" name="Imagem 6">
          <a:extLst>
            <a:ext uri="{FF2B5EF4-FFF2-40B4-BE49-F238E27FC236}">
              <a16:creationId xmlns:a16="http://schemas.microsoft.com/office/drawing/2014/main" id="{B9693867-932D-3A07-D83F-FA5AC8EFB9AE}"/>
            </a:ext>
          </a:extLst>
        </xdr:cNvPr>
        <xdr:cNvPicPr>
          <a:picLocks noChangeAspect="1"/>
        </xdr:cNvPicPr>
      </xdr:nvPicPr>
      <xdr:blipFill>
        <a:blip xmlns:r="http://schemas.openxmlformats.org/officeDocument/2006/relationships" r:embed="rId6"/>
        <a:stretch>
          <a:fillRect/>
        </a:stretch>
      </xdr:blipFill>
      <xdr:spPr>
        <a:xfrm>
          <a:off x="10067925" y="48825150"/>
          <a:ext cx="4219792" cy="2695713"/>
        </a:xfrm>
        <a:prstGeom prst="rect">
          <a:avLst/>
        </a:prstGeom>
      </xdr:spPr>
    </xdr:pic>
    <xdr:clientData/>
  </xdr:twoCellAnchor>
  <xdr:twoCellAnchor editAs="oneCell">
    <xdr:from>
      <xdr:col>12</xdr:col>
      <xdr:colOff>806450</xdr:colOff>
      <xdr:row>269</xdr:row>
      <xdr:rowOff>19050</xdr:rowOff>
    </xdr:from>
    <xdr:to>
      <xdr:col>18</xdr:col>
      <xdr:colOff>266914</xdr:colOff>
      <xdr:row>283</xdr:row>
      <xdr:rowOff>143011</xdr:rowOff>
    </xdr:to>
    <xdr:pic>
      <xdr:nvPicPr>
        <xdr:cNvPr id="8" name="Imagem 7">
          <a:extLst>
            <a:ext uri="{FF2B5EF4-FFF2-40B4-BE49-F238E27FC236}">
              <a16:creationId xmlns:a16="http://schemas.microsoft.com/office/drawing/2014/main" id="{C1B0080A-CF1F-9C3F-D04E-A8F2832ECEFB}"/>
            </a:ext>
          </a:extLst>
        </xdr:cNvPr>
        <xdr:cNvPicPr>
          <a:picLocks noChangeAspect="1"/>
        </xdr:cNvPicPr>
      </xdr:nvPicPr>
      <xdr:blipFill>
        <a:blip xmlns:r="http://schemas.openxmlformats.org/officeDocument/2006/relationships" r:embed="rId7"/>
        <a:stretch>
          <a:fillRect/>
        </a:stretch>
      </xdr:blipFill>
      <xdr:spPr>
        <a:xfrm>
          <a:off x="14284325" y="48863250"/>
          <a:ext cx="4194390" cy="2657611"/>
        </a:xfrm>
        <a:prstGeom prst="rect">
          <a:avLst/>
        </a:prstGeom>
      </xdr:spPr>
    </xdr:pic>
    <xdr:clientData/>
  </xdr:twoCellAnchor>
  <xdr:twoCellAnchor editAs="oneCell">
    <xdr:from>
      <xdr:col>0</xdr:col>
      <xdr:colOff>9525</xdr:colOff>
      <xdr:row>277</xdr:row>
      <xdr:rowOff>34925</xdr:rowOff>
    </xdr:from>
    <xdr:to>
      <xdr:col>0</xdr:col>
      <xdr:colOff>2006703</xdr:colOff>
      <xdr:row>279</xdr:row>
      <xdr:rowOff>92097</xdr:rowOff>
    </xdr:to>
    <xdr:pic>
      <xdr:nvPicPr>
        <xdr:cNvPr id="9" name="Imagem 8">
          <a:extLst>
            <a:ext uri="{FF2B5EF4-FFF2-40B4-BE49-F238E27FC236}">
              <a16:creationId xmlns:a16="http://schemas.microsoft.com/office/drawing/2014/main" id="{1D92559E-11B3-7DDF-0E67-DF4A2275A0E9}"/>
            </a:ext>
          </a:extLst>
        </xdr:cNvPr>
        <xdr:cNvPicPr>
          <a:picLocks noChangeAspect="1"/>
        </xdr:cNvPicPr>
      </xdr:nvPicPr>
      <xdr:blipFill>
        <a:blip xmlns:r="http://schemas.openxmlformats.org/officeDocument/2006/relationships" r:embed="rId8"/>
        <a:stretch>
          <a:fillRect/>
        </a:stretch>
      </xdr:blipFill>
      <xdr:spPr>
        <a:xfrm>
          <a:off x="9525" y="50326925"/>
          <a:ext cx="2000353" cy="419122"/>
        </a:xfrm>
        <a:prstGeom prst="rect">
          <a:avLst/>
        </a:prstGeom>
      </xdr:spPr>
    </xdr:pic>
    <xdr:clientData/>
  </xdr:twoCellAnchor>
  <xdr:twoCellAnchor editAs="oneCell">
    <xdr:from>
      <xdr:col>8</xdr:col>
      <xdr:colOff>19050</xdr:colOff>
      <xdr:row>283</xdr:row>
      <xdr:rowOff>161925</xdr:rowOff>
    </xdr:from>
    <xdr:to>
      <xdr:col>12</xdr:col>
      <xdr:colOff>787616</xdr:colOff>
      <xdr:row>309</xdr:row>
      <xdr:rowOff>105014</xdr:rowOff>
    </xdr:to>
    <xdr:pic>
      <xdr:nvPicPr>
        <xdr:cNvPr id="10" name="Imagem 9">
          <a:extLst>
            <a:ext uri="{FF2B5EF4-FFF2-40B4-BE49-F238E27FC236}">
              <a16:creationId xmlns:a16="http://schemas.microsoft.com/office/drawing/2014/main" id="{B326FB34-F9D4-8BD9-61D8-D07518D0FAB3}"/>
            </a:ext>
          </a:extLst>
        </xdr:cNvPr>
        <xdr:cNvPicPr>
          <a:picLocks noChangeAspect="1"/>
        </xdr:cNvPicPr>
      </xdr:nvPicPr>
      <xdr:blipFill>
        <a:blip xmlns:r="http://schemas.openxmlformats.org/officeDocument/2006/relationships" r:embed="rId9"/>
        <a:stretch>
          <a:fillRect/>
        </a:stretch>
      </xdr:blipFill>
      <xdr:spPr>
        <a:xfrm>
          <a:off x="10067925" y="51539775"/>
          <a:ext cx="4200741" cy="4645264"/>
        </a:xfrm>
        <a:prstGeom prst="rect">
          <a:avLst/>
        </a:prstGeom>
      </xdr:spPr>
    </xdr:pic>
    <xdr:clientData/>
  </xdr:twoCellAnchor>
  <xdr:twoCellAnchor editAs="oneCell">
    <xdr:from>
      <xdr:col>13</xdr:col>
      <xdr:colOff>9525</xdr:colOff>
      <xdr:row>284</xdr:row>
      <xdr:rowOff>15875</xdr:rowOff>
    </xdr:from>
    <xdr:to>
      <xdr:col>18</xdr:col>
      <xdr:colOff>324068</xdr:colOff>
      <xdr:row>311</xdr:row>
      <xdr:rowOff>16126</xdr:rowOff>
    </xdr:to>
    <xdr:pic>
      <xdr:nvPicPr>
        <xdr:cNvPr id="11" name="Imagem 10">
          <a:extLst>
            <a:ext uri="{FF2B5EF4-FFF2-40B4-BE49-F238E27FC236}">
              <a16:creationId xmlns:a16="http://schemas.microsoft.com/office/drawing/2014/main" id="{6CA73FF3-538E-3D3D-367C-B4707D758D53}"/>
            </a:ext>
          </a:extLst>
        </xdr:cNvPr>
        <xdr:cNvPicPr>
          <a:picLocks noChangeAspect="1"/>
        </xdr:cNvPicPr>
      </xdr:nvPicPr>
      <xdr:blipFill>
        <a:blip xmlns:r="http://schemas.openxmlformats.org/officeDocument/2006/relationships" r:embed="rId10"/>
        <a:stretch>
          <a:fillRect/>
        </a:stretch>
      </xdr:blipFill>
      <xdr:spPr>
        <a:xfrm>
          <a:off x="14297025" y="51574700"/>
          <a:ext cx="4238843" cy="4886576"/>
        </a:xfrm>
        <a:prstGeom prst="rect">
          <a:avLst/>
        </a:prstGeom>
      </xdr:spPr>
    </xdr:pic>
    <xdr:clientData/>
  </xdr:twoCellAnchor>
  <xdr:twoCellAnchor editAs="oneCell">
    <xdr:from>
      <xdr:col>5</xdr:col>
      <xdr:colOff>38100</xdr:colOff>
      <xdr:row>290</xdr:row>
      <xdr:rowOff>114300</xdr:rowOff>
    </xdr:from>
    <xdr:to>
      <xdr:col>6</xdr:col>
      <xdr:colOff>660337</xdr:colOff>
      <xdr:row>296</xdr:row>
      <xdr:rowOff>66728</xdr:rowOff>
    </xdr:to>
    <xdr:pic>
      <xdr:nvPicPr>
        <xdr:cNvPr id="12" name="Imagem 11">
          <a:extLst>
            <a:ext uri="{FF2B5EF4-FFF2-40B4-BE49-F238E27FC236}">
              <a16:creationId xmlns:a16="http://schemas.microsoft.com/office/drawing/2014/main" id="{B945C90A-D313-5CAC-BC5B-6ACA368B6693}"/>
            </a:ext>
          </a:extLst>
        </xdr:cNvPr>
        <xdr:cNvPicPr>
          <a:picLocks noChangeAspect="1"/>
        </xdr:cNvPicPr>
      </xdr:nvPicPr>
      <xdr:blipFill>
        <a:blip xmlns:r="http://schemas.openxmlformats.org/officeDocument/2006/relationships" r:embed="rId11"/>
        <a:stretch>
          <a:fillRect/>
        </a:stretch>
      </xdr:blipFill>
      <xdr:spPr>
        <a:xfrm>
          <a:off x="6496050" y="52758975"/>
          <a:ext cx="2406774" cy="1035103"/>
        </a:xfrm>
        <a:prstGeom prst="rect">
          <a:avLst/>
        </a:prstGeom>
      </xdr:spPr>
    </xdr:pic>
    <xdr:clientData/>
  </xdr:twoCellAnchor>
  <xdr:twoCellAnchor editAs="oneCell">
    <xdr:from>
      <xdr:col>5</xdr:col>
      <xdr:colOff>25400</xdr:colOff>
      <xdr:row>297</xdr:row>
      <xdr:rowOff>10419</xdr:rowOff>
    </xdr:from>
    <xdr:to>
      <xdr:col>8</xdr:col>
      <xdr:colOff>47093</xdr:colOff>
      <xdr:row>308</xdr:row>
      <xdr:rowOff>15999</xdr:rowOff>
    </xdr:to>
    <xdr:pic>
      <xdr:nvPicPr>
        <xdr:cNvPr id="13" name="Imagem 12">
          <a:extLst>
            <a:ext uri="{FF2B5EF4-FFF2-40B4-BE49-F238E27FC236}">
              <a16:creationId xmlns:a16="http://schemas.microsoft.com/office/drawing/2014/main" id="{62C6E59D-E163-A73B-049C-E53C5FA0A40D}"/>
            </a:ext>
          </a:extLst>
        </xdr:cNvPr>
        <xdr:cNvPicPr>
          <a:picLocks noChangeAspect="1"/>
        </xdr:cNvPicPr>
      </xdr:nvPicPr>
      <xdr:blipFill>
        <a:blip xmlns:r="http://schemas.openxmlformats.org/officeDocument/2006/relationships" r:embed="rId12"/>
        <a:stretch>
          <a:fillRect/>
        </a:stretch>
      </xdr:blipFill>
      <xdr:spPr>
        <a:xfrm>
          <a:off x="6483350" y="53921919"/>
          <a:ext cx="3448265" cy="1996305"/>
        </a:xfrm>
        <a:prstGeom prst="rect">
          <a:avLst/>
        </a:prstGeom>
      </xdr:spPr>
    </xdr:pic>
    <xdr:clientData/>
  </xdr:twoCellAnchor>
  <xdr:twoCellAnchor editAs="oneCell">
    <xdr:from>
      <xdr:col>4</xdr:col>
      <xdr:colOff>885825</xdr:colOff>
      <xdr:row>309</xdr:row>
      <xdr:rowOff>54869</xdr:rowOff>
    </xdr:from>
    <xdr:to>
      <xdr:col>8</xdr:col>
      <xdr:colOff>711228</xdr:colOff>
      <xdr:row>322</xdr:row>
      <xdr:rowOff>58165</xdr:rowOff>
    </xdr:to>
    <xdr:pic>
      <xdr:nvPicPr>
        <xdr:cNvPr id="14" name="Imagem 13">
          <a:extLst>
            <a:ext uri="{FF2B5EF4-FFF2-40B4-BE49-F238E27FC236}">
              <a16:creationId xmlns:a16="http://schemas.microsoft.com/office/drawing/2014/main" id="{873CBDD9-4506-1140-348B-9C89CBCFEB9E}"/>
            </a:ext>
          </a:extLst>
        </xdr:cNvPr>
        <xdr:cNvPicPr>
          <a:picLocks noChangeAspect="1"/>
        </xdr:cNvPicPr>
      </xdr:nvPicPr>
      <xdr:blipFill>
        <a:blip xmlns:r="http://schemas.openxmlformats.org/officeDocument/2006/relationships" r:embed="rId13"/>
        <a:stretch>
          <a:fillRect/>
        </a:stretch>
      </xdr:blipFill>
      <xdr:spPr>
        <a:xfrm>
          <a:off x="6438900" y="56138069"/>
          <a:ext cx="4159464" cy="2355971"/>
        </a:xfrm>
        <a:prstGeom prst="rect">
          <a:avLst/>
        </a:prstGeom>
      </xdr:spPr>
    </xdr:pic>
    <xdr:clientData/>
  </xdr:twoCellAnchor>
  <xdr:twoCellAnchor editAs="oneCell">
    <xdr:from>
      <xdr:col>0</xdr:col>
      <xdr:colOff>0</xdr:colOff>
      <xdr:row>312</xdr:row>
      <xdr:rowOff>0</xdr:rowOff>
    </xdr:from>
    <xdr:to>
      <xdr:col>2</xdr:col>
      <xdr:colOff>524091</xdr:colOff>
      <xdr:row>315</xdr:row>
      <xdr:rowOff>168312</xdr:rowOff>
    </xdr:to>
    <xdr:pic>
      <xdr:nvPicPr>
        <xdr:cNvPr id="15" name="Imagem 14">
          <a:extLst>
            <a:ext uri="{FF2B5EF4-FFF2-40B4-BE49-F238E27FC236}">
              <a16:creationId xmlns:a16="http://schemas.microsoft.com/office/drawing/2014/main" id="{EC53CFB9-5BBE-79DC-613E-382399A7CCF3}"/>
            </a:ext>
          </a:extLst>
        </xdr:cNvPr>
        <xdr:cNvPicPr>
          <a:picLocks noChangeAspect="1"/>
        </xdr:cNvPicPr>
      </xdr:nvPicPr>
      <xdr:blipFill>
        <a:blip xmlns:r="http://schemas.openxmlformats.org/officeDocument/2006/relationships" r:embed="rId14"/>
        <a:stretch>
          <a:fillRect/>
        </a:stretch>
      </xdr:blipFill>
      <xdr:spPr>
        <a:xfrm>
          <a:off x="0" y="56626125"/>
          <a:ext cx="4197566" cy="711237"/>
        </a:xfrm>
        <a:prstGeom prst="rect">
          <a:avLst/>
        </a:prstGeom>
      </xdr:spPr>
    </xdr:pic>
    <xdr:clientData/>
  </xdr:twoCellAnchor>
  <xdr:twoCellAnchor editAs="oneCell">
    <xdr:from>
      <xdr:col>0</xdr:col>
      <xdr:colOff>0</xdr:colOff>
      <xdr:row>318</xdr:row>
      <xdr:rowOff>57150</xdr:rowOff>
    </xdr:from>
    <xdr:to>
      <xdr:col>4</xdr:col>
      <xdr:colOff>876299</xdr:colOff>
      <xdr:row>336</xdr:row>
      <xdr:rowOff>6515</xdr:rowOff>
    </xdr:to>
    <xdr:pic>
      <xdr:nvPicPr>
        <xdr:cNvPr id="16" name="Imagem 15">
          <a:extLst>
            <a:ext uri="{FF2B5EF4-FFF2-40B4-BE49-F238E27FC236}">
              <a16:creationId xmlns:a16="http://schemas.microsoft.com/office/drawing/2014/main" id="{6966077B-F9C3-EF96-B681-D271B7978694}"/>
            </a:ext>
          </a:extLst>
        </xdr:cNvPr>
        <xdr:cNvPicPr>
          <a:picLocks noChangeAspect="1"/>
        </xdr:cNvPicPr>
      </xdr:nvPicPr>
      <xdr:blipFill>
        <a:blip xmlns:r="http://schemas.openxmlformats.org/officeDocument/2006/relationships" r:embed="rId15"/>
        <a:stretch>
          <a:fillRect/>
        </a:stretch>
      </xdr:blipFill>
      <xdr:spPr>
        <a:xfrm>
          <a:off x="0" y="57769125"/>
          <a:ext cx="6429374" cy="3210090"/>
        </a:xfrm>
        <a:prstGeom prst="rect">
          <a:avLst/>
        </a:prstGeom>
      </xdr:spPr>
    </xdr:pic>
    <xdr:clientData/>
  </xdr:twoCellAnchor>
  <xdr:twoCellAnchor editAs="oneCell">
    <xdr:from>
      <xdr:col>4</xdr:col>
      <xdr:colOff>885825</xdr:colOff>
      <xdr:row>342</xdr:row>
      <xdr:rowOff>104775</xdr:rowOff>
    </xdr:from>
    <xdr:to>
      <xdr:col>8</xdr:col>
      <xdr:colOff>711228</xdr:colOff>
      <xdr:row>348</xdr:row>
      <xdr:rowOff>171509</xdr:rowOff>
    </xdr:to>
    <xdr:pic>
      <xdr:nvPicPr>
        <xdr:cNvPr id="17" name="Imagem 16">
          <a:extLst>
            <a:ext uri="{FF2B5EF4-FFF2-40B4-BE49-F238E27FC236}">
              <a16:creationId xmlns:a16="http://schemas.microsoft.com/office/drawing/2014/main" id="{4C8D2B84-759B-0052-70DC-4373AFD98D0F}"/>
            </a:ext>
          </a:extLst>
        </xdr:cNvPr>
        <xdr:cNvPicPr>
          <a:picLocks noChangeAspect="1"/>
        </xdr:cNvPicPr>
      </xdr:nvPicPr>
      <xdr:blipFill>
        <a:blip xmlns:r="http://schemas.openxmlformats.org/officeDocument/2006/relationships" r:embed="rId16"/>
        <a:stretch>
          <a:fillRect/>
        </a:stretch>
      </xdr:blipFill>
      <xdr:spPr>
        <a:xfrm>
          <a:off x="6438900" y="62160150"/>
          <a:ext cx="4159464" cy="1152584"/>
        </a:xfrm>
        <a:prstGeom prst="rect">
          <a:avLst/>
        </a:prstGeom>
      </xdr:spPr>
    </xdr:pic>
    <xdr:clientData/>
  </xdr:twoCellAnchor>
  <xdr:twoCellAnchor editAs="oneCell">
    <xdr:from>
      <xdr:col>5</xdr:col>
      <xdr:colOff>28575</xdr:colOff>
      <xdr:row>377</xdr:row>
      <xdr:rowOff>19050</xdr:rowOff>
    </xdr:from>
    <xdr:to>
      <xdr:col>8</xdr:col>
      <xdr:colOff>752502</xdr:colOff>
      <xdr:row>392</xdr:row>
      <xdr:rowOff>158897</xdr:rowOff>
    </xdr:to>
    <xdr:pic>
      <xdr:nvPicPr>
        <xdr:cNvPr id="18" name="Imagem 17">
          <a:extLst>
            <a:ext uri="{FF2B5EF4-FFF2-40B4-BE49-F238E27FC236}">
              <a16:creationId xmlns:a16="http://schemas.microsoft.com/office/drawing/2014/main" id="{5264FD76-48A4-439B-011A-B63531D60234}"/>
            </a:ext>
          </a:extLst>
        </xdr:cNvPr>
        <xdr:cNvPicPr>
          <a:picLocks noChangeAspect="1"/>
        </xdr:cNvPicPr>
      </xdr:nvPicPr>
      <xdr:blipFill>
        <a:blip xmlns:r="http://schemas.openxmlformats.org/officeDocument/2006/relationships" r:embed="rId17"/>
        <a:stretch>
          <a:fillRect/>
        </a:stretch>
      </xdr:blipFill>
      <xdr:spPr>
        <a:xfrm>
          <a:off x="6486525" y="68408550"/>
          <a:ext cx="4143588" cy="2857647"/>
        </a:xfrm>
        <a:prstGeom prst="rect">
          <a:avLst/>
        </a:prstGeom>
      </xdr:spPr>
    </xdr:pic>
    <xdr:clientData/>
  </xdr:twoCellAnchor>
  <xdr:twoCellAnchor editAs="oneCell">
    <xdr:from>
      <xdr:col>5</xdr:col>
      <xdr:colOff>0</xdr:colOff>
      <xdr:row>439</xdr:row>
      <xdr:rowOff>66675</xdr:rowOff>
    </xdr:from>
    <xdr:to>
      <xdr:col>9</xdr:col>
      <xdr:colOff>113593</xdr:colOff>
      <xdr:row>441</xdr:row>
      <xdr:rowOff>15</xdr:rowOff>
    </xdr:to>
    <xdr:pic>
      <xdr:nvPicPr>
        <xdr:cNvPr id="19" name="Imagem 18">
          <a:extLst>
            <a:ext uri="{FF2B5EF4-FFF2-40B4-BE49-F238E27FC236}">
              <a16:creationId xmlns:a16="http://schemas.microsoft.com/office/drawing/2014/main" id="{0444D2C3-D6B5-17A2-88BA-87968ECB569E}"/>
            </a:ext>
          </a:extLst>
        </xdr:cNvPr>
        <xdr:cNvPicPr>
          <a:picLocks noChangeAspect="1"/>
        </xdr:cNvPicPr>
      </xdr:nvPicPr>
      <xdr:blipFill>
        <a:blip xmlns:r="http://schemas.openxmlformats.org/officeDocument/2006/relationships" r:embed="rId18"/>
        <a:stretch>
          <a:fillRect/>
        </a:stretch>
      </xdr:blipFill>
      <xdr:spPr>
        <a:xfrm>
          <a:off x="6457950" y="79676625"/>
          <a:ext cx="4388076" cy="292115"/>
        </a:xfrm>
        <a:prstGeom prst="rect">
          <a:avLst/>
        </a:prstGeom>
      </xdr:spPr>
    </xdr:pic>
    <xdr:clientData/>
  </xdr:twoCellAnchor>
  <xdr:twoCellAnchor editAs="oneCell">
    <xdr:from>
      <xdr:col>5</xdr:col>
      <xdr:colOff>12700</xdr:colOff>
      <xdr:row>441</xdr:row>
      <xdr:rowOff>101600</xdr:rowOff>
    </xdr:from>
    <xdr:to>
      <xdr:col>8</xdr:col>
      <xdr:colOff>596920</xdr:colOff>
      <xdr:row>447</xdr:row>
      <xdr:rowOff>66730</xdr:rowOff>
    </xdr:to>
    <xdr:pic>
      <xdr:nvPicPr>
        <xdr:cNvPr id="20" name="Imagem 19">
          <a:extLst>
            <a:ext uri="{FF2B5EF4-FFF2-40B4-BE49-F238E27FC236}">
              <a16:creationId xmlns:a16="http://schemas.microsoft.com/office/drawing/2014/main" id="{A7BC8A7A-C4C5-C1AF-4A59-B5A2B86FBDE0}"/>
            </a:ext>
          </a:extLst>
        </xdr:cNvPr>
        <xdr:cNvPicPr>
          <a:picLocks noChangeAspect="1"/>
        </xdr:cNvPicPr>
      </xdr:nvPicPr>
      <xdr:blipFill>
        <a:blip xmlns:r="http://schemas.openxmlformats.org/officeDocument/2006/relationships" r:embed="rId19"/>
        <a:stretch>
          <a:fillRect/>
        </a:stretch>
      </xdr:blipFill>
      <xdr:spPr>
        <a:xfrm>
          <a:off x="6464300" y="81470500"/>
          <a:ext cx="4007056" cy="1073205"/>
        </a:xfrm>
        <a:prstGeom prst="rect">
          <a:avLst/>
        </a:prstGeom>
      </xdr:spPr>
    </xdr:pic>
    <xdr:clientData/>
  </xdr:twoCellAnchor>
  <xdr:twoCellAnchor editAs="oneCell">
    <xdr:from>
      <xdr:col>5</xdr:col>
      <xdr:colOff>0</xdr:colOff>
      <xdr:row>486</xdr:row>
      <xdr:rowOff>76200</xdr:rowOff>
    </xdr:from>
    <xdr:to>
      <xdr:col>7</xdr:col>
      <xdr:colOff>371441</xdr:colOff>
      <xdr:row>490</xdr:row>
      <xdr:rowOff>161966</xdr:rowOff>
    </xdr:to>
    <xdr:pic>
      <xdr:nvPicPr>
        <xdr:cNvPr id="21" name="Imagem 20">
          <a:extLst>
            <a:ext uri="{FF2B5EF4-FFF2-40B4-BE49-F238E27FC236}">
              <a16:creationId xmlns:a16="http://schemas.microsoft.com/office/drawing/2014/main" id="{580B7483-3935-94F9-3DC1-A54D22EC332E}"/>
            </a:ext>
          </a:extLst>
        </xdr:cNvPr>
        <xdr:cNvPicPr>
          <a:picLocks noChangeAspect="1"/>
        </xdr:cNvPicPr>
      </xdr:nvPicPr>
      <xdr:blipFill>
        <a:blip xmlns:r="http://schemas.openxmlformats.org/officeDocument/2006/relationships" r:embed="rId20"/>
        <a:stretch>
          <a:fillRect/>
        </a:stretch>
      </xdr:blipFill>
      <xdr:spPr>
        <a:xfrm>
          <a:off x="6457950" y="88191975"/>
          <a:ext cx="2971953" cy="809666"/>
        </a:xfrm>
        <a:prstGeom prst="rect">
          <a:avLst/>
        </a:prstGeom>
      </xdr:spPr>
    </xdr:pic>
    <xdr:clientData/>
  </xdr:twoCellAnchor>
  <xdr:twoCellAnchor editAs="oneCell">
    <xdr:from>
      <xdr:col>5</xdr:col>
      <xdr:colOff>9525</xdr:colOff>
      <xdr:row>493</xdr:row>
      <xdr:rowOff>0</xdr:rowOff>
    </xdr:from>
    <xdr:to>
      <xdr:col>8</xdr:col>
      <xdr:colOff>733452</xdr:colOff>
      <xdr:row>503</xdr:row>
      <xdr:rowOff>85822</xdr:rowOff>
    </xdr:to>
    <xdr:pic>
      <xdr:nvPicPr>
        <xdr:cNvPr id="22" name="Imagem 21">
          <a:extLst>
            <a:ext uri="{FF2B5EF4-FFF2-40B4-BE49-F238E27FC236}">
              <a16:creationId xmlns:a16="http://schemas.microsoft.com/office/drawing/2014/main" id="{A24886EA-88C3-31D7-7313-2341E5C4BCA0}"/>
            </a:ext>
          </a:extLst>
        </xdr:cNvPr>
        <xdr:cNvPicPr>
          <a:picLocks noChangeAspect="1"/>
        </xdr:cNvPicPr>
      </xdr:nvPicPr>
      <xdr:blipFill>
        <a:blip xmlns:r="http://schemas.openxmlformats.org/officeDocument/2006/relationships" r:embed="rId21"/>
        <a:stretch>
          <a:fillRect/>
        </a:stretch>
      </xdr:blipFill>
      <xdr:spPr>
        <a:xfrm>
          <a:off x="6467475" y="89382600"/>
          <a:ext cx="4140413" cy="1895572"/>
        </a:xfrm>
        <a:prstGeom prst="rect">
          <a:avLst/>
        </a:prstGeom>
      </xdr:spPr>
    </xdr:pic>
    <xdr:clientData/>
  </xdr:twoCellAnchor>
  <xdr:twoCellAnchor editAs="oneCell">
    <xdr:from>
      <xdr:col>8</xdr:col>
      <xdr:colOff>561975</xdr:colOff>
      <xdr:row>492</xdr:row>
      <xdr:rowOff>161925</xdr:rowOff>
    </xdr:from>
    <xdr:to>
      <xdr:col>13</xdr:col>
      <xdr:colOff>578068</xdr:colOff>
      <xdr:row>503</xdr:row>
      <xdr:rowOff>133451</xdr:rowOff>
    </xdr:to>
    <xdr:pic>
      <xdr:nvPicPr>
        <xdr:cNvPr id="23" name="Imagem 22">
          <a:extLst>
            <a:ext uri="{FF2B5EF4-FFF2-40B4-BE49-F238E27FC236}">
              <a16:creationId xmlns:a16="http://schemas.microsoft.com/office/drawing/2014/main" id="{B0436697-198A-AE1D-478A-BB8FC1D95DAF}"/>
            </a:ext>
          </a:extLst>
        </xdr:cNvPr>
        <xdr:cNvPicPr>
          <a:picLocks noChangeAspect="1"/>
        </xdr:cNvPicPr>
      </xdr:nvPicPr>
      <xdr:blipFill>
        <a:blip xmlns:r="http://schemas.openxmlformats.org/officeDocument/2006/relationships" r:embed="rId22"/>
        <a:stretch>
          <a:fillRect/>
        </a:stretch>
      </xdr:blipFill>
      <xdr:spPr>
        <a:xfrm>
          <a:off x="10610850" y="89363550"/>
          <a:ext cx="4257894" cy="1962251"/>
        </a:xfrm>
        <a:prstGeom prst="rect">
          <a:avLst/>
        </a:prstGeom>
      </xdr:spPr>
    </xdr:pic>
    <xdr:clientData/>
  </xdr:twoCellAnchor>
  <xdr:twoCellAnchor editAs="oneCell">
    <xdr:from>
      <xdr:col>5</xdr:col>
      <xdr:colOff>38100</xdr:colOff>
      <xdr:row>510</xdr:row>
      <xdr:rowOff>114300</xdr:rowOff>
    </xdr:from>
    <xdr:to>
      <xdr:col>8</xdr:col>
      <xdr:colOff>825530</xdr:colOff>
      <xdr:row>525</xdr:row>
      <xdr:rowOff>76337</xdr:rowOff>
    </xdr:to>
    <xdr:pic>
      <xdr:nvPicPr>
        <xdr:cNvPr id="24" name="Imagem 23">
          <a:extLst>
            <a:ext uri="{FF2B5EF4-FFF2-40B4-BE49-F238E27FC236}">
              <a16:creationId xmlns:a16="http://schemas.microsoft.com/office/drawing/2014/main" id="{80DEDA0B-1691-E67A-D70A-3FA8FD2E9DC9}"/>
            </a:ext>
          </a:extLst>
        </xdr:cNvPr>
        <xdr:cNvPicPr>
          <a:picLocks noChangeAspect="1"/>
        </xdr:cNvPicPr>
      </xdr:nvPicPr>
      <xdr:blipFill>
        <a:blip xmlns:r="http://schemas.openxmlformats.org/officeDocument/2006/relationships" r:embed="rId23"/>
        <a:stretch>
          <a:fillRect/>
        </a:stretch>
      </xdr:blipFill>
      <xdr:spPr>
        <a:xfrm>
          <a:off x="6496050" y="92573475"/>
          <a:ext cx="4210266" cy="2676662"/>
        </a:xfrm>
        <a:prstGeom prst="rect">
          <a:avLst/>
        </a:prstGeom>
      </xdr:spPr>
    </xdr:pic>
    <xdr:clientData/>
  </xdr:twoCellAnchor>
  <xdr:twoCellAnchor editAs="oneCell">
    <xdr:from>
      <xdr:col>5</xdr:col>
      <xdr:colOff>85725</xdr:colOff>
      <xdr:row>525</xdr:row>
      <xdr:rowOff>142875</xdr:rowOff>
    </xdr:from>
    <xdr:to>
      <xdr:col>7</xdr:col>
      <xdr:colOff>695303</xdr:colOff>
      <xdr:row>527</xdr:row>
      <xdr:rowOff>11</xdr:rowOff>
    </xdr:to>
    <xdr:pic>
      <xdr:nvPicPr>
        <xdr:cNvPr id="25" name="Imagem 24">
          <a:extLst>
            <a:ext uri="{FF2B5EF4-FFF2-40B4-BE49-F238E27FC236}">
              <a16:creationId xmlns:a16="http://schemas.microsoft.com/office/drawing/2014/main" id="{6A7DA38B-94C2-203D-1693-847FE800EBBF}"/>
            </a:ext>
          </a:extLst>
        </xdr:cNvPr>
        <xdr:cNvPicPr>
          <a:picLocks noChangeAspect="1"/>
        </xdr:cNvPicPr>
      </xdr:nvPicPr>
      <xdr:blipFill>
        <a:blip xmlns:r="http://schemas.openxmlformats.org/officeDocument/2006/relationships" r:embed="rId24"/>
        <a:stretch>
          <a:fillRect/>
        </a:stretch>
      </xdr:blipFill>
      <xdr:spPr>
        <a:xfrm>
          <a:off x="6543675" y="95316675"/>
          <a:ext cx="3210090" cy="215911"/>
        </a:xfrm>
        <a:prstGeom prst="rect">
          <a:avLst/>
        </a:prstGeom>
      </xdr:spPr>
    </xdr:pic>
    <xdr:clientData/>
  </xdr:twoCellAnchor>
  <xdr:twoCellAnchor editAs="oneCell">
    <xdr:from>
      <xdr:col>5</xdr:col>
      <xdr:colOff>0</xdr:colOff>
      <xdr:row>531</xdr:row>
      <xdr:rowOff>171450</xdr:rowOff>
    </xdr:from>
    <xdr:to>
      <xdr:col>8</xdr:col>
      <xdr:colOff>695350</xdr:colOff>
      <xdr:row>536</xdr:row>
      <xdr:rowOff>171496</xdr:rowOff>
    </xdr:to>
    <xdr:pic>
      <xdr:nvPicPr>
        <xdr:cNvPr id="26" name="Imagem 25">
          <a:extLst>
            <a:ext uri="{FF2B5EF4-FFF2-40B4-BE49-F238E27FC236}">
              <a16:creationId xmlns:a16="http://schemas.microsoft.com/office/drawing/2014/main" id="{311DB773-0906-AD6F-9CBF-83B5A9F6276D}"/>
            </a:ext>
          </a:extLst>
        </xdr:cNvPr>
        <xdr:cNvPicPr>
          <a:picLocks noChangeAspect="1"/>
        </xdr:cNvPicPr>
      </xdr:nvPicPr>
      <xdr:blipFill>
        <a:blip xmlns:r="http://schemas.openxmlformats.org/officeDocument/2006/relationships" r:embed="rId25"/>
        <a:stretch>
          <a:fillRect/>
        </a:stretch>
      </xdr:blipFill>
      <xdr:spPr>
        <a:xfrm>
          <a:off x="6457950" y="96431100"/>
          <a:ext cx="4111836" cy="904921"/>
        </a:xfrm>
        <a:prstGeom prst="rect">
          <a:avLst/>
        </a:prstGeom>
      </xdr:spPr>
    </xdr:pic>
    <xdr:clientData/>
  </xdr:twoCellAnchor>
  <xdr:twoCellAnchor editAs="oneCell">
    <xdr:from>
      <xdr:col>5</xdr:col>
      <xdr:colOff>19050</xdr:colOff>
      <xdr:row>555</xdr:row>
      <xdr:rowOff>95250</xdr:rowOff>
    </xdr:from>
    <xdr:to>
      <xdr:col>8</xdr:col>
      <xdr:colOff>771553</xdr:colOff>
      <xdr:row>573</xdr:row>
      <xdr:rowOff>16039</xdr:rowOff>
    </xdr:to>
    <xdr:pic>
      <xdr:nvPicPr>
        <xdr:cNvPr id="27" name="Imagem 26">
          <a:extLst>
            <a:ext uri="{FF2B5EF4-FFF2-40B4-BE49-F238E27FC236}">
              <a16:creationId xmlns:a16="http://schemas.microsoft.com/office/drawing/2014/main" id="{B34653EF-416F-11EB-894B-AFA1ABDAFE5B}"/>
            </a:ext>
          </a:extLst>
        </xdr:cNvPr>
        <xdr:cNvPicPr>
          <a:picLocks noChangeAspect="1"/>
        </xdr:cNvPicPr>
      </xdr:nvPicPr>
      <xdr:blipFill>
        <a:blip xmlns:r="http://schemas.openxmlformats.org/officeDocument/2006/relationships" r:embed="rId26"/>
        <a:stretch>
          <a:fillRect/>
        </a:stretch>
      </xdr:blipFill>
      <xdr:spPr>
        <a:xfrm>
          <a:off x="6477000" y="100698300"/>
          <a:ext cx="4168989" cy="3197389"/>
        </a:xfrm>
        <a:prstGeom prst="rect">
          <a:avLst/>
        </a:prstGeom>
      </xdr:spPr>
    </xdr:pic>
    <xdr:clientData/>
  </xdr:twoCellAnchor>
  <xdr:twoCellAnchor editAs="oneCell">
    <xdr:from>
      <xdr:col>4</xdr:col>
      <xdr:colOff>895350</xdr:colOff>
      <xdr:row>575</xdr:row>
      <xdr:rowOff>6350</xdr:rowOff>
    </xdr:from>
    <xdr:to>
      <xdr:col>8</xdr:col>
      <xdr:colOff>390339</xdr:colOff>
      <xdr:row>595</xdr:row>
      <xdr:rowOff>7156</xdr:rowOff>
    </xdr:to>
    <xdr:pic>
      <xdr:nvPicPr>
        <xdr:cNvPr id="28" name="Imagem 27">
          <a:extLst>
            <a:ext uri="{FF2B5EF4-FFF2-40B4-BE49-F238E27FC236}">
              <a16:creationId xmlns:a16="http://schemas.microsoft.com/office/drawing/2014/main" id="{628D7D16-8A6B-5F45-A0E4-361AFB8E0565}"/>
            </a:ext>
          </a:extLst>
        </xdr:cNvPr>
        <xdr:cNvPicPr>
          <a:picLocks noChangeAspect="1"/>
        </xdr:cNvPicPr>
      </xdr:nvPicPr>
      <xdr:blipFill>
        <a:blip xmlns:r="http://schemas.openxmlformats.org/officeDocument/2006/relationships" r:embed="rId27"/>
        <a:stretch>
          <a:fillRect/>
        </a:stretch>
      </xdr:blipFill>
      <xdr:spPr>
        <a:xfrm>
          <a:off x="6448425" y="104247950"/>
          <a:ext cx="3829050" cy="3617131"/>
        </a:xfrm>
        <a:prstGeom prst="rect">
          <a:avLst/>
        </a:prstGeom>
      </xdr:spPr>
    </xdr:pic>
    <xdr:clientData/>
  </xdr:twoCellAnchor>
  <xdr:twoCellAnchor editAs="oneCell">
    <xdr:from>
      <xdr:col>5</xdr:col>
      <xdr:colOff>33618</xdr:colOff>
      <xdr:row>675</xdr:row>
      <xdr:rowOff>134471</xdr:rowOff>
    </xdr:from>
    <xdr:to>
      <xdr:col>9</xdr:col>
      <xdr:colOff>355462</xdr:colOff>
      <xdr:row>686</xdr:row>
      <xdr:rowOff>124486</xdr:rowOff>
    </xdr:to>
    <xdr:pic>
      <xdr:nvPicPr>
        <xdr:cNvPr id="29" name="Imagem 28">
          <a:extLst>
            <a:ext uri="{FF2B5EF4-FFF2-40B4-BE49-F238E27FC236}">
              <a16:creationId xmlns:a16="http://schemas.microsoft.com/office/drawing/2014/main" id="{6B0BAF8A-D027-F782-B6EF-846DADD4AD0A}"/>
            </a:ext>
          </a:extLst>
        </xdr:cNvPr>
        <xdr:cNvPicPr>
          <a:picLocks noChangeAspect="1"/>
        </xdr:cNvPicPr>
      </xdr:nvPicPr>
      <xdr:blipFill>
        <a:blip xmlns:r="http://schemas.openxmlformats.org/officeDocument/2006/relationships" r:embed="rId28"/>
        <a:stretch>
          <a:fillRect/>
        </a:stretch>
      </xdr:blipFill>
      <xdr:spPr>
        <a:xfrm>
          <a:off x="6488206" y="121348500"/>
          <a:ext cx="4578585" cy="1962251"/>
        </a:xfrm>
        <a:prstGeom prst="rect">
          <a:avLst/>
        </a:prstGeom>
      </xdr:spPr>
    </xdr:pic>
    <xdr:clientData/>
  </xdr:twoCellAnchor>
  <xdr:twoCellAnchor editAs="oneCell">
    <xdr:from>
      <xdr:col>5</xdr:col>
      <xdr:colOff>33618</xdr:colOff>
      <xdr:row>776</xdr:row>
      <xdr:rowOff>156881</xdr:rowOff>
    </xdr:from>
    <xdr:to>
      <xdr:col>9</xdr:col>
      <xdr:colOff>326886</xdr:colOff>
      <xdr:row>791</xdr:row>
      <xdr:rowOff>84782</xdr:rowOff>
    </xdr:to>
    <xdr:pic>
      <xdr:nvPicPr>
        <xdr:cNvPr id="30" name="Imagem 29">
          <a:extLst>
            <a:ext uri="{FF2B5EF4-FFF2-40B4-BE49-F238E27FC236}">
              <a16:creationId xmlns:a16="http://schemas.microsoft.com/office/drawing/2014/main" id="{7D004873-1417-9F8A-A8A5-AED349A2E784}"/>
            </a:ext>
          </a:extLst>
        </xdr:cNvPr>
        <xdr:cNvPicPr>
          <a:picLocks noChangeAspect="1"/>
        </xdr:cNvPicPr>
      </xdr:nvPicPr>
      <xdr:blipFill>
        <a:blip xmlns:r="http://schemas.openxmlformats.org/officeDocument/2006/relationships" r:embed="rId29"/>
        <a:stretch>
          <a:fillRect/>
        </a:stretch>
      </xdr:blipFill>
      <xdr:spPr>
        <a:xfrm>
          <a:off x="6488206" y="141552705"/>
          <a:ext cx="4562709" cy="3457753"/>
        </a:xfrm>
        <a:prstGeom prst="rect">
          <a:avLst/>
        </a:prstGeom>
      </xdr:spPr>
    </xdr:pic>
    <xdr:clientData/>
  </xdr:twoCellAnchor>
  <xdr:twoCellAnchor editAs="oneCell">
    <xdr:from>
      <xdr:col>5</xdr:col>
      <xdr:colOff>33618</xdr:colOff>
      <xdr:row>801</xdr:row>
      <xdr:rowOff>44823</xdr:rowOff>
    </xdr:from>
    <xdr:to>
      <xdr:col>9</xdr:col>
      <xdr:colOff>393565</xdr:colOff>
      <xdr:row>815</xdr:row>
      <xdr:rowOff>159295</xdr:rowOff>
    </xdr:to>
    <xdr:pic>
      <xdr:nvPicPr>
        <xdr:cNvPr id="31" name="Imagem 30">
          <a:extLst>
            <a:ext uri="{FF2B5EF4-FFF2-40B4-BE49-F238E27FC236}">
              <a16:creationId xmlns:a16="http://schemas.microsoft.com/office/drawing/2014/main" id="{5680B97A-7FB9-C861-C218-C085B6D0867A}"/>
            </a:ext>
          </a:extLst>
        </xdr:cNvPr>
        <xdr:cNvPicPr>
          <a:picLocks noChangeAspect="1"/>
        </xdr:cNvPicPr>
      </xdr:nvPicPr>
      <xdr:blipFill>
        <a:blip xmlns:r="http://schemas.openxmlformats.org/officeDocument/2006/relationships" r:embed="rId30"/>
        <a:stretch>
          <a:fillRect/>
        </a:stretch>
      </xdr:blipFill>
      <xdr:spPr>
        <a:xfrm>
          <a:off x="6488206" y="147323735"/>
          <a:ext cx="4629388" cy="3349797"/>
        </a:xfrm>
        <a:prstGeom prst="rect">
          <a:avLst/>
        </a:prstGeom>
      </xdr:spPr>
    </xdr:pic>
    <xdr:clientData/>
  </xdr:twoCellAnchor>
  <xdr:twoCellAnchor editAs="oneCell">
    <xdr:from>
      <xdr:col>5</xdr:col>
      <xdr:colOff>100853</xdr:colOff>
      <xdr:row>816</xdr:row>
      <xdr:rowOff>22412</xdr:rowOff>
    </xdr:from>
    <xdr:to>
      <xdr:col>9</xdr:col>
      <xdr:colOff>371895</xdr:colOff>
      <xdr:row>834</xdr:row>
      <xdr:rowOff>68711</xdr:rowOff>
    </xdr:to>
    <xdr:pic>
      <xdr:nvPicPr>
        <xdr:cNvPr id="32" name="Imagem 31">
          <a:extLst>
            <a:ext uri="{FF2B5EF4-FFF2-40B4-BE49-F238E27FC236}">
              <a16:creationId xmlns:a16="http://schemas.microsoft.com/office/drawing/2014/main" id="{CE4797B6-58DE-7803-83DA-9F9E2DD5ED07}"/>
            </a:ext>
          </a:extLst>
        </xdr:cNvPr>
        <xdr:cNvPicPr>
          <a:picLocks noChangeAspect="1"/>
        </xdr:cNvPicPr>
      </xdr:nvPicPr>
      <xdr:blipFill>
        <a:blip xmlns:r="http://schemas.openxmlformats.org/officeDocument/2006/relationships" r:embed="rId31"/>
        <a:stretch>
          <a:fillRect/>
        </a:stretch>
      </xdr:blipFill>
      <xdr:spPr>
        <a:xfrm>
          <a:off x="6555441" y="150719118"/>
          <a:ext cx="4534133" cy="327359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57150</xdr:colOff>
      <xdr:row>0</xdr:row>
      <xdr:rowOff>0</xdr:rowOff>
    </xdr:from>
    <xdr:to>
      <xdr:col>12</xdr:col>
      <xdr:colOff>285750</xdr:colOff>
      <xdr:row>6</xdr:row>
      <xdr:rowOff>2781</xdr:rowOff>
    </xdr:to>
    <xdr:pic>
      <xdr:nvPicPr>
        <xdr:cNvPr id="2" name="Imagem 1">
          <a:extLst>
            <a:ext uri="{FF2B5EF4-FFF2-40B4-BE49-F238E27FC236}">
              <a16:creationId xmlns:a16="http://schemas.microsoft.com/office/drawing/2014/main" id="{76930B5C-2712-F48E-1626-028AB02F032A}"/>
            </a:ext>
          </a:extLst>
        </xdr:cNvPr>
        <xdr:cNvPicPr>
          <a:picLocks noChangeAspect="1"/>
        </xdr:cNvPicPr>
      </xdr:nvPicPr>
      <xdr:blipFill>
        <a:blip xmlns:r="http://schemas.openxmlformats.org/officeDocument/2006/relationships" r:embed="rId1"/>
        <a:stretch>
          <a:fillRect/>
        </a:stretch>
      </xdr:blipFill>
      <xdr:spPr>
        <a:xfrm>
          <a:off x="5651500" y="0"/>
          <a:ext cx="2952750" cy="1104506"/>
        </a:xfrm>
        <a:prstGeom prst="rect">
          <a:avLst/>
        </a:prstGeom>
      </xdr:spPr>
    </xdr:pic>
    <xdr:clientData/>
  </xdr:twoCellAnchor>
  <xdr:twoCellAnchor editAs="oneCell">
    <xdr:from>
      <xdr:col>8</xdr:col>
      <xdr:colOff>203200</xdr:colOff>
      <xdr:row>11</xdr:row>
      <xdr:rowOff>88900</xdr:rowOff>
    </xdr:from>
    <xdr:to>
      <xdr:col>8</xdr:col>
      <xdr:colOff>697296</xdr:colOff>
      <xdr:row>14</xdr:row>
      <xdr:rowOff>44450</xdr:rowOff>
    </xdr:to>
    <xdr:pic>
      <xdr:nvPicPr>
        <xdr:cNvPr id="3" name="Imagem 2">
          <a:extLst>
            <a:ext uri="{FF2B5EF4-FFF2-40B4-BE49-F238E27FC236}">
              <a16:creationId xmlns:a16="http://schemas.microsoft.com/office/drawing/2014/main" id="{D73B2CC0-F3BC-3337-5762-7D416D0C443C}"/>
            </a:ext>
          </a:extLst>
        </xdr:cNvPr>
        <xdr:cNvPicPr>
          <a:picLocks noChangeAspect="1"/>
        </xdr:cNvPicPr>
      </xdr:nvPicPr>
      <xdr:blipFill>
        <a:blip xmlns:r="http://schemas.openxmlformats.org/officeDocument/2006/relationships" r:embed="rId2"/>
        <a:stretch>
          <a:fillRect/>
        </a:stretch>
      </xdr:blipFill>
      <xdr:spPr>
        <a:xfrm>
          <a:off x="8718550" y="2114550"/>
          <a:ext cx="487746" cy="514350"/>
        </a:xfrm>
        <a:prstGeom prst="rect">
          <a:avLst/>
        </a:prstGeom>
      </xdr:spPr>
    </xdr:pic>
    <xdr:clientData/>
  </xdr:twoCellAnchor>
  <xdr:twoCellAnchor editAs="oneCell">
    <xdr:from>
      <xdr:col>0</xdr:col>
      <xdr:colOff>1397000</xdr:colOff>
      <xdr:row>71</xdr:row>
      <xdr:rowOff>34925</xdr:rowOff>
    </xdr:from>
    <xdr:to>
      <xdr:col>3</xdr:col>
      <xdr:colOff>828889</xdr:colOff>
      <xdr:row>75</xdr:row>
      <xdr:rowOff>101640</xdr:rowOff>
    </xdr:to>
    <xdr:pic>
      <xdr:nvPicPr>
        <xdr:cNvPr id="4" name="Imagem 3">
          <a:extLst>
            <a:ext uri="{FF2B5EF4-FFF2-40B4-BE49-F238E27FC236}">
              <a16:creationId xmlns:a16="http://schemas.microsoft.com/office/drawing/2014/main" id="{DE7AB1B4-D8D0-4CD3-0587-FFB61980AF32}"/>
            </a:ext>
          </a:extLst>
        </xdr:cNvPr>
        <xdr:cNvPicPr>
          <a:picLocks noChangeAspect="1"/>
        </xdr:cNvPicPr>
      </xdr:nvPicPr>
      <xdr:blipFill>
        <a:blip xmlns:r="http://schemas.openxmlformats.org/officeDocument/2006/relationships" r:embed="rId3"/>
        <a:stretch>
          <a:fillRect/>
        </a:stretch>
      </xdr:blipFill>
      <xdr:spPr>
        <a:xfrm>
          <a:off x="1397000" y="12884150"/>
          <a:ext cx="4162639" cy="793790"/>
        </a:xfrm>
        <a:prstGeom prst="rect">
          <a:avLst/>
        </a:prstGeom>
      </xdr:spPr>
    </xdr:pic>
    <xdr:clientData/>
  </xdr:twoCellAnchor>
  <xdr:twoCellAnchor editAs="oneCell">
    <xdr:from>
      <xdr:col>13</xdr:col>
      <xdr:colOff>34925</xdr:colOff>
      <xdr:row>54</xdr:row>
      <xdr:rowOff>54128</xdr:rowOff>
    </xdr:from>
    <xdr:to>
      <xdr:col>20</xdr:col>
      <xdr:colOff>359094</xdr:colOff>
      <xdr:row>73</xdr:row>
      <xdr:rowOff>47840</xdr:rowOff>
    </xdr:to>
    <xdr:pic>
      <xdr:nvPicPr>
        <xdr:cNvPr id="5" name="Imagem 4">
          <a:extLst>
            <a:ext uri="{FF2B5EF4-FFF2-40B4-BE49-F238E27FC236}">
              <a16:creationId xmlns:a16="http://schemas.microsoft.com/office/drawing/2014/main" id="{8483CB7B-95A6-6948-0196-0628C15802AE}"/>
            </a:ext>
          </a:extLst>
        </xdr:cNvPr>
        <xdr:cNvPicPr>
          <a:picLocks noChangeAspect="1"/>
        </xdr:cNvPicPr>
      </xdr:nvPicPr>
      <xdr:blipFill>
        <a:blip xmlns:r="http://schemas.openxmlformats.org/officeDocument/2006/relationships" r:embed="rId4"/>
        <a:stretch>
          <a:fillRect/>
        </a:stretch>
      </xdr:blipFill>
      <xdr:spPr>
        <a:xfrm>
          <a:off x="11998325" y="9826778"/>
          <a:ext cx="5096194" cy="342906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607785</xdr:colOff>
      <xdr:row>0</xdr:row>
      <xdr:rowOff>0</xdr:rowOff>
    </xdr:from>
    <xdr:to>
      <xdr:col>27</xdr:col>
      <xdr:colOff>561052</xdr:colOff>
      <xdr:row>22</xdr:row>
      <xdr:rowOff>66430</xdr:rowOff>
    </xdr:to>
    <xdr:pic>
      <xdr:nvPicPr>
        <xdr:cNvPr id="12" name="Imagem 11">
          <a:extLst>
            <a:ext uri="{FF2B5EF4-FFF2-40B4-BE49-F238E27FC236}">
              <a16:creationId xmlns:a16="http://schemas.microsoft.com/office/drawing/2014/main" id="{903339AC-8551-CB65-0065-076CC9F5CF83}"/>
            </a:ext>
          </a:extLst>
        </xdr:cNvPr>
        <xdr:cNvPicPr>
          <a:picLocks noChangeAspect="1"/>
        </xdr:cNvPicPr>
      </xdr:nvPicPr>
      <xdr:blipFill>
        <a:blip xmlns:r="http://schemas.openxmlformats.org/officeDocument/2006/relationships" r:embed="rId1"/>
        <a:stretch>
          <a:fillRect/>
        </a:stretch>
      </xdr:blipFill>
      <xdr:spPr>
        <a:xfrm>
          <a:off x="8508999" y="0"/>
          <a:ext cx="8541189" cy="4057859"/>
        </a:xfrm>
        <a:prstGeom prst="rect">
          <a:avLst/>
        </a:prstGeom>
      </xdr:spPr>
    </xdr:pic>
    <xdr:clientData/>
  </xdr:twoCellAnchor>
  <xdr:twoCellAnchor editAs="oneCell">
    <xdr:from>
      <xdr:col>0</xdr:col>
      <xdr:colOff>18143</xdr:colOff>
      <xdr:row>31</xdr:row>
      <xdr:rowOff>18144</xdr:rowOff>
    </xdr:from>
    <xdr:to>
      <xdr:col>14</xdr:col>
      <xdr:colOff>44998</xdr:colOff>
      <xdr:row>54</xdr:row>
      <xdr:rowOff>36286</xdr:rowOff>
    </xdr:to>
    <xdr:pic>
      <xdr:nvPicPr>
        <xdr:cNvPr id="16" name="Imagem 15">
          <a:extLst>
            <a:ext uri="{FF2B5EF4-FFF2-40B4-BE49-F238E27FC236}">
              <a16:creationId xmlns:a16="http://schemas.microsoft.com/office/drawing/2014/main" id="{526E90C2-8244-70A9-3E8B-D537998B4569}"/>
            </a:ext>
          </a:extLst>
        </xdr:cNvPr>
        <xdr:cNvPicPr>
          <a:picLocks noChangeAspect="1"/>
        </xdr:cNvPicPr>
      </xdr:nvPicPr>
      <xdr:blipFill>
        <a:blip xmlns:r="http://schemas.openxmlformats.org/officeDocument/2006/relationships" r:embed="rId2"/>
        <a:stretch>
          <a:fillRect/>
        </a:stretch>
      </xdr:blipFill>
      <xdr:spPr>
        <a:xfrm>
          <a:off x="18143" y="5642430"/>
          <a:ext cx="8542205" cy="4190999"/>
        </a:xfrm>
        <a:prstGeom prst="rect">
          <a:avLst/>
        </a:prstGeom>
      </xdr:spPr>
    </xdr:pic>
    <xdr:clientData/>
  </xdr:twoCellAnchor>
  <xdr:twoCellAnchor editAs="oneCell">
    <xdr:from>
      <xdr:col>0</xdr:col>
      <xdr:colOff>0</xdr:colOff>
      <xdr:row>0</xdr:row>
      <xdr:rowOff>27213</xdr:rowOff>
    </xdr:from>
    <xdr:to>
      <xdr:col>14</xdr:col>
      <xdr:colOff>28085</xdr:colOff>
      <xdr:row>22</xdr:row>
      <xdr:rowOff>54427</xdr:rowOff>
    </xdr:to>
    <xdr:pic>
      <xdr:nvPicPr>
        <xdr:cNvPr id="17" name="Imagem 16">
          <a:extLst>
            <a:ext uri="{FF2B5EF4-FFF2-40B4-BE49-F238E27FC236}">
              <a16:creationId xmlns:a16="http://schemas.microsoft.com/office/drawing/2014/main" id="{8F3911FD-6BDC-D80C-01BC-7CFC4D94E5B1}"/>
            </a:ext>
          </a:extLst>
        </xdr:cNvPr>
        <xdr:cNvPicPr>
          <a:picLocks noChangeAspect="1"/>
        </xdr:cNvPicPr>
      </xdr:nvPicPr>
      <xdr:blipFill>
        <a:blip xmlns:r="http://schemas.openxmlformats.org/officeDocument/2006/relationships" r:embed="rId3"/>
        <a:stretch>
          <a:fillRect/>
        </a:stretch>
      </xdr:blipFill>
      <xdr:spPr>
        <a:xfrm>
          <a:off x="0" y="27213"/>
          <a:ext cx="8537085" cy="4018643"/>
        </a:xfrm>
        <a:prstGeom prst="rect">
          <a:avLst/>
        </a:prstGeom>
      </xdr:spPr>
    </xdr:pic>
    <xdr:clientData/>
  </xdr:twoCellAnchor>
  <xdr:twoCellAnchor editAs="oneCell">
    <xdr:from>
      <xdr:col>14</xdr:col>
      <xdr:colOff>30388</xdr:colOff>
      <xdr:row>30</xdr:row>
      <xdr:rowOff>1</xdr:rowOff>
    </xdr:from>
    <xdr:to>
      <xdr:col>20</xdr:col>
      <xdr:colOff>589642</xdr:colOff>
      <xdr:row>53</xdr:row>
      <xdr:rowOff>31198</xdr:rowOff>
    </xdr:to>
    <xdr:pic>
      <xdr:nvPicPr>
        <xdr:cNvPr id="18" name="Imagem 17">
          <a:extLst>
            <a:ext uri="{FF2B5EF4-FFF2-40B4-BE49-F238E27FC236}">
              <a16:creationId xmlns:a16="http://schemas.microsoft.com/office/drawing/2014/main" id="{C5182FA2-FD04-A329-8701-7BD3325C1A8B}"/>
            </a:ext>
          </a:extLst>
        </xdr:cNvPr>
        <xdr:cNvPicPr>
          <a:picLocks noChangeAspect="1"/>
        </xdr:cNvPicPr>
      </xdr:nvPicPr>
      <xdr:blipFill>
        <a:blip xmlns:r="http://schemas.openxmlformats.org/officeDocument/2006/relationships" r:embed="rId4"/>
        <a:stretch>
          <a:fillRect/>
        </a:stretch>
      </xdr:blipFill>
      <xdr:spPr>
        <a:xfrm>
          <a:off x="8611171" y="5466523"/>
          <a:ext cx="4236732" cy="4215847"/>
        </a:xfrm>
        <a:prstGeom prst="rect">
          <a:avLst/>
        </a:prstGeom>
      </xdr:spPr>
    </xdr:pic>
    <xdr:clientData/>
  </xdr:twoCellAnchor>
  <xdr:twoCellAnchor editAs="oneCell">
    <xdr:from>
      <xdr:col>0</xdr:col>
      <xdr:colOff>36285</xdr:colOff>
      <xdr:row>56</xdr:row>
      <xdr:rowOff>9071</xdr:rowOff>
    </xdr:from>
    <xdr:to>
      <xdr:col>14</xdr:col>
      <xdr:colOff>36284</xdr:colOff>
      <xdr:row>78</xdr:row>
      <xdr:rowOff>170755</xdr:rowOff>
    </xdr:to>
    <xdr:pic>
      <xdr:nvPicPr>
        <xdr:cNvPr id="19" name="Imagem 18">
          <a:extLst>
            <a:ext uri="{FF2B5EF4-FFF2-40B4-BE49-F238E27FC236}">
              <a16:creationId xmlns:a16="http://schemas.microsoft.com/office/drawing/2014/main" id="{A7FB7E20-C147-8FEE-7F7F-FD325D142F76}"/>
            </a:ext>
          </a:extLst>
        </xdr:cNvPr>
        <xdr:cNvPicPr>
          <a:picLocks noChangeAspect="1"/>
        </xdr:cNvPicPr>
      </xdr:nvPicPr>
      <xdr:blipFill>
        <a:blip xmlns:r="http://schemas.openxmlformats.org/officeDocument/2006/relationships" r:embed="rId5"/>
        <a:stretch>
          <a:fillRect/>
        </a:stretch>
      </xdr:blipFill>
      <xdr:spPr>
        <a:xfrm>
          <a:off x="36285" y="10169071"/>
          <a:ext cx="8508999" cy="4153113"/>
        </a:xfrm>
        <a:prstGeom prst="rect">
          <a:avLst/>
        </a:prstGeom>
      </xdr:spPr>
    </xdr:pic>
    <xdr:clientData/>
  </xdr:twoCellAnchor>
  <xdr:twoCellAnchor editAs="oneCell">
    <xdr:from>
      <xdr:col>14</xdr:col>
      <xdr:colOff>54429</xdr:colOff>
      <xdr:row>55</xdr:row>
      <xdr:rowOff>181428</xdr:rowOff>
    </xdr:from>
    <xdr:to>
      <xdr:col>21</xdr:col>
      <xdr:colOff>0</xdr:colOff>
      <xdr:row>79</xdr:row>
      <xdr:rowOff>0</xdr:rowOff>
    </xdr:to>
    <xdr:pic>
      <xdr:nvPicPr>
        <xdr:cNvPr id="20" name="Imagem 19">
          <a:extLst>
            <a:ext uri="{FF2B5EF4-FFF2-40B4-BE49-F238E27FC236}">
              <a16:creationId xmlns:a16="http://schemas.microsoft.com/office/drawing/2014/main" id="{F90C7C51-1611-8372-1C10-0B4D5C731938}"/>
            </a:ext>
          </a:extLst>
        </xdr:cNvPr>
        <xdr:cNvPicPr>
          <a:picLocks noChangeAspect="1"/>
        </xdr:cNvPicPr>
      </xdr:nvPicPr>
      <xdr:blipFill>
        <a:blip xmlns:r="http://schemas.openxmlformats.org/officeDocument/2006/relationships" r:embed="rId6"/>
        <a:stretch>
          <a:fillRect/>
        </a:stretch>
      </xdr:blipFill>
      <xdr:spPr>
        <a:xfrm>
          <a:off x="8563429" y="10159999"/>
          <a:ext cx="4200071" cy="4172858"/>
        </a:xfrm>
        <a:prstGeom prst="rect">
          <a:avLst/>
        </a:prstGeom>
      </xdr:spPr>
    </xdr:pic>
    <xdr:clientData/>
  </xdr:twoCellAnchor>
  <xdr:twoCellAnchor editAs="oneCell">
    <xdr:from>
      <xdr:col>0</xdr:col>
      <xdr:colOff>27214</xdr:colOff>
      <xdr:row>80</xdr:row>
      <xdr:rowOff>45357</xdr:rowOff>
    </xdr:from>
    <xdr:to>
      <xdr:col>14</xdr:col>
      <xdr:colOff>27214</xdr:colOff>
      <xdr:row>102</xdr:row>
      <xdr:rowOff>92737</xdr:rowOff>
    </xdr:to>
    <xdr:pic>
      <xdr:nvPicPr>
        <xdr:cNvPr id="21" name="Imagem 20">
          <a:extLst>
            <a:ext uri="{FF2B5EF4-FFF2-40B4-BE49-F238E27FC236}">
              <a16:creationId xmlns:a16="http://schemas.microsoft.com/office/drawing/2014/main" id="{F8BC3EB8-3067-C7E9-EB01-FC84FE521849}"/>
            </a:ext>
          </a:extLst>
        </xdr:cNvPr>
        <xdr:cNvPicPr>
          <a:picLocks noChangeAspect="1"/>
        </xdr:cNvPicPr>
      </xdr:nvPicPr>
      <xdr:blipFill>
        <a:blip xmlns:r="http://schemas.openxmlformats.org/officeDocument/2006/relationships" r:embed="rId7"/>
        <a:stretch>
          <a:fillRect/>
        </a:stretch>
      </xdr:blipFill>
      <xdr:spPr>
        <a:xfrm>
          <a:off x="27214" y="14559643"/>
          <a:ext cx="8509000" cy="4038808"/>
        </a:xfrm>
        <a:prstGeom prst="rect">
          <a:avLst/>
        </a:prstGeom>
      </xdr:spPr>
    </xdr:pic>
    <xdr:clientData/>
  </xdr:twoCellAnchor>
  <xdr:twoCellAnchor editAs="oneCell">
    <xdr:from>
      <xdr:col>14</xdr:col>
      <xdr:colOff>63501</xdr:colOff>
      <xdr:row>80</xdr:row>
      <xdr:rowOff>9072</xdr:rowOff>
    </xdr:from>
    <xdr:to>
      <xdr:col>21</xdr:col>
      <xdr:colOff>1</xdr:colOff>
      <xdr:row>102</xdr:row>
      <xdr:rowOff>136072</xdr:rowOff>
    </xdr:to>
    <xdr:pic>
      <xdr:nvPicPr>
        <xdr:cNvPr id="22" name="Imagem 21">
          <a:extLst>
            <a:ext uri="{FF2B5EF4-FFF2-40B4-BE49-F238E27FC236}">
              <a16:creationId xmlns:a16="http://schemas.microsoft.com/office/drawing/2014/main" id="{3B8E901C-5988-87CA-0808-F84A9B3600E5}"/>
            </a:ext>
          </a:extLst>
        </xdr:cNvPr>
        <xdr:cNvPicPr>
          <a:picLocks noChangeAspect="1"/>
        </xdr:cNvPicPr>
      </xdr:nvPicPr>
      <xdr:blipFill>
        <a:blip xmlns:r="http://schemas.openxmlformats.org/officeDocument/2006/relationships" r:embed="rId8"/>
        <a:stretch>
          <a:fillRect/>
        </a:stretch>
      </xdr:blipFill>
      <xdr:spPr>
        <a:xfrm>
          <a:off x="8572501" y="14523358"/>
          <a:ext cx="4191000" cy="4118428"/>
        </a:xfrm>
        <a:prstGeom prst="rect">
          <a:avLst/>
        </a:prstGeom>
      </xdr:spPr>
    </xdr:pic>
    <xdr:clientData/>
  </xdr:twoCellAnchor>
  <xdr:twoCellAnchor editAs="oneCell">
    <xdr:from>
      <xdr:col>29</xdr:col>
      <xdr:colOff>571501</xdr:colOff>
      <xdr:row>77</xdr:row>
      <xdr:rowOff>90714</xdr:rowOff>
    </xdr:from>
    <xdr:to>
      <xdr:col>41</xdr:col>
      <xdr:colOff>504743</xdr:colOff>
      <xdr:row>97</xdr:row>
      <xdr:rowOff>88179</xdr:rowOff>
    </xdr:to>
    <xdr:pic>
      <xdr:nvPicPr>
        <xdr:cNvPr id="23" name="Imagem 22">
          <a:extLst>
            <a:ext uri="{FF2B5EF4-FFF2-40B4-BE49-F238E27FC236}">
              <a16:creationId xmlns:a16="http://schemas.microsoft.com/office/drawing/2014/main" id="{7D14D49F-3A69-4799-7719-9C61B4BFF879}"/>
            </a:ext>
          </a:extLst>
        </xdr:cNvPr>
        <xdr:cNvPicPr>
          <a:picLocks noChangeAspect="1"/>
        </xdr:cNvPicPr>
      </xdr:nvPicPr>
      <xdr:blipFill>
        <a:blip xmlns:r="http://schemas.openxmlformats.org/officeDocument/2006/relationships" r:embed="rId9"/>
        <a:stretch>
          <a:fillRect/>
        </a:stretch>
      </xdr:blipFill>
      <xdr:spPr>
        <a:xfrm>
          <a:off x="18269858" y="14060714"/>
          <a:ext cx="7226671" cy="3619686"/>
        </a:xfrm>
        <a:prstGeom prst="rect">
          <a:avLst/>
        </a:prstGeom>
      </xdr:spPr>
    </xdr:pic>
    <xdr:clientData/>
  </xdr:twoCellAnchor>
  <xdr:twoCellAnchor editAs="oneCell">
    <xdr:from>
      <xdr:col>0</xdr:col>
      <xdr:colOff>0</xdr:colOff>
      <xdr:row>111</xdr:row>
      <xdr:rowOff>181428</xdr:rowOff>
    </xdr:from>
    <xdr:to>
      <xdr:col>18</xdr:col>
      <xdr:colOff>9071</xdr:colOff>
      <xdr:row>135</xdr:row>
      <xdr:rowOff>25983</xdr:rowOff>
    </xdr:to>
    <xdr:pic>
      <xdr:nvPicPr>
        <xdr:cNvPr id="24" name="Imagem 23">
          <a:extLst>
            <a:ext uri="{FF2B5EF4-FFF2-40B4-BE49-F238E27FC236}">
              <a16:creationId xmlns:a16="http://schemas.microsoft.com/office/drawing/2014/main" id="{2B7263E8-5006-249F-5BF1-88E98B01DFE0}"/>
            </a:ext>
          </a:extLst>
        </xdr:cNvPr>
        <xdr:cNvPicPr>
          <a:picLocks noChangeAspect="1"/>
        </xdr:cNvPicPr>
      </xdr:nvPicPr>
      <xdr:blipFill>
        <a:blip xmlns:r="http://schemas.openxmlformats.org/officeDocument/2006/relationships" r:embed="rId10"/>
        <a:stretch>
          <a:fillRect/>
        </a:stretch>
      </xdr:blipFill>
      <xdr:spPr>
        <a:xfrm>
          <a:off x="0" y="20319999"/>
          <a:ext cx="10949214" cy="4198841"/>
        </a:xfrm>
        <a:prstGeom prst="rect">
          <a:avLst/>
        </a:prstGeom>
      </xdr:spPr>
    </xdr:pic>
    <xdr:clientData/>
  </xdr:twoCellAnchor>
  <xdr:twoCellAnchor editAs="oneCell">
    <xdr:from>
      <xdr:col>17</xdr:col>
      <xdr:colOff>598715</xdr:colOff>
      <xdr:row>112</xdr:row>
      <xdr:rowOff>63500</xdr:rowOff>
    </xdr:from>
    <xdr:to>
      <xdr:col>23</xdr:col>
      <xdr:colOff>598715</xdr:colOff>
      <xdr:row>130</xdr:row>
      <xdr:rowOff>68204</xdr:rowOff>
    </xdr:to>
    <xdr:pic>
      <xdr:nvPicPr>
        <xdr:cNvPr id="25" name="Imagem 24">
          <a:extLst>
            <a:ext uri="{FF2B5EF4-FFF2-40B4-BE49-F238E27FC236}">
              <a16:creationId xmlns:a16="http://schemas.microsoft.com/office/drawing/2014/main" id="{020A363A-0F00-6DBA-6122-F4CF32D34F9E}"/>
            </a:ext>
          </a:extLst>
        </xdr:cNvPr>
        <xdr:cNvPicPr>
          <a:picLocks noChangeAspect="1"/>
        </xdr:cNvPicPr>
      </xdr:nvPicPr>
      <xdr:blipFill>
        <a:blip xmlns:r="http://schemas.openxmlformats.org/officeDocument/2006/relationships" r:embed="rId11"/>
        <a:stretch>
          <a:fillRect/>
        </a:stretch>
      </xdr:blipFill>
      <xdr:spPr>
        <a:xfrm>
          <a:off x="10931072" y="20383500"/>
          <a:ext cx="3646714" cy="3264068"/>
        </a:xfrm>
        <a:prstGeom prst="rect">
          <a:avLst/>
        </a:prstGeom>
      </xdr:spPr>
    </xdr:pic>
    <xdr:clientData/>
  </xdr:twoCellAnchor>
  <xdr:twoCellAnchor editAs="oneCell">
    <xdr:from>
      <xdr:col>17</xdr:col>
      <xdr:colOff>571500</xdr:colOff>
      <xdr:row>130</xdr:row>
      <xdr:rowOff>54429</xdr:rowOff>
    </xdr:from>
    <xdr:to>
      <xdr:col>24</xdr:col>
      <xdr:colOff>9071</xdr:colOff>
      <xdr:row>148</xdr:row>
      <xdr:rowOff>46432</xdr:rowOff>
    </xdr:to>
    <xdr:pic>
      <xdr:nvPicPr>
        <xdr:cNvPr id="26" name="Imagem 25">
          <a:extLst>
            <a:ext uri="{FF2B5EF4-FFF2-40B4-BE49-F238E27FC236}">
              <a16:creationId xmlns:a16="http://schemas.microsoft.com/office/drawing/2014/main" id="{5B2A74F8-B767-3EFE-9546-192B4EB2459A}"/>
            </a:ext>
          </a:extLst>
        </xdr:cNvPr>
        <xdr:cNvPicPr>
          <a:picLocks noChangeAspect="1"/>
        </xdr:cNvPicPr>
      </xdr:nvPicPr>
      <xdr:blipFill>
        <a:blip xmlns:r="http://schemas.openxmlformats.org/officeDocument/2006/relationships" r:embed="rId12"/>
        <a:stretch>
          <a:fillRect/>
        </a:stretch>
      </xdr:blipFill>
      <xdr:spPr>
        <a:xfrm>
          <a:off x="10903857" y="23640143"/>
          <a:ext cx="3692071" cy="3264068"/>
        </a:xfrm>
        <a:prstGeom prst="rect">
          <a:avLst/>
        </a:prstGeom>
      </xdr:spPr>
    </xdr:pic>
    <xdr:clientData/>
  </xdr:twoCellAnchor>
  <xdr:twoCellAnchor editAs="oneCell">
    <xdr:from>
      <xdr:col>0</xdr:col>
      <xdr:colOff>0</xdr:colOff>
      <xdr:row>151</xdr:row>
      <xdr:rowOff>163285</xdr:rowOff>
    </xdr:from>
    <xdr:to>
      <xdr:col>17</xdr:col>
      <xdr:colOff>598713</xdr:colOff>
      <xdr:row>177</xdr:row>
      <xdr:rowOff>102535</xdr:rowOff>
    </xdr:to>
    <xdr:pic>
      <xdr:nvPicPr>
        <xdr:cNvPr id="27" name="Imagem 26">
          <a:extLst>
            <a:ext uri="{FF2B5EF4-FFF2-40B4-BE49-F238E27FC236}">
              <a16:creationId xmlns:a16="http://schemas.microsoft.com/office/drawing/2014/main" id="{1FB53A7D-73B2-1F8C-52EE-0A41A2498A10}"/>
            </a:ext>
          </a:extLst>
        </xdr:cNvPr>
        <xdr:cNvPicPr>
          <a:picLocks noChangeAspect="1"/>
        </xdr:cNvPicPr>
      </xdr:nvPicPr>
      <xdr:blipFill>
        <a:blip xmlns:r="http://schemas.openxmlformats.org/officeDocument/2006/relationships" r:embed="rId13"/>
        <a:stretch>
          <a:fillRect/>
        </a:stretch>
      </xdr:blipFill>
      <xdr:spPr>
        <a:xfrm>
          <a:off x="0" y="27558999"/>
          <a:ext cx="10931070" cy="4656393"/>
        </a:xfrm>
        <a:prstGeom prst="rect">
          <a:avLst/>
        </a:prstGeom>
      </xdr:spPr>
    </xdr:pic>
    <xdr:clientData/>
  </xdr:twoCellAnchor>
  <xdr:twoCellAnchor editAs="oneCell">
    <xdr:from>
      <xdr:col>0</xdr:col>
      <xdr:colOff>0</xdr:colOff>
      <xdr:row>179</xdr:row>
      <xdr:rowOff>36286</xdr:rowOff>
    </xdr:from>
    <xdr:to>
      <xdr:col>17</xdr:col>
      <xdr:colOff>589643</xdr:colOff>
      <xdr:row>196</xdr:row>
      <xdr:rowOff>41209</xdr:rowOff>
    </xdr:to>
    <xdr:pic>
      <xdr:nvPicPr>
        <xdr:cNvPr id="28" name="Imagem 27">
          <a:extLst>
            <a:ext uri="{FF2B5EF4-FFF2-40B4-BE49-F238E27FC236}">
              <a16:creationId xmlns:a16="http://schemas.microsoft.com/office/drawing/2014/main" id="{CA77B9D1-3B8E-F2C1-FC4A-C4063D9EA727}"/>
            </a:ext>
          </a:extLst>
        </xdr:cNvPr>
        <xdr:cNvPicPr>
          <a:picLocks noChangeAspect="1"/>
        </xdr:cNvPicPr>
      </xdr:nvPicPr>
      <xdr:blipFill>
        <a:blip xmlns:r="http://schemas.openxmlformats.org/officeDocument/2006/relationships" r:embed="rId14"/>
        <a:stretch>
          <a:fillRect/>
        </a:stretch>
      </xdr:blipFill>
      <xdr:spPr>
        <a:xfrm>
          <a:off x="0" y="32512000"/>
          <a:ext cx="10922000" cy="3089209"/>
        </a:xfrm>
        <a:prstGeom prst="rect">
          <a:avLst/>
        </a:prstGeom>
      </xdr:spPr>
    </xdr:pic>
    <xdr:clientData/>
  </xdr:twoCellAnchor>
  <xdr:twoCellAnchor editAs="oneCell">
    <xdr:from>
      <xdr:col>0</xdr:col>
      <xdr:colOff>9071</xdr:colOff>
      <xdr:row>215</xdr:row>
      <xdr:rowOff>172357</xdr:rowOff>
    </xdr:from>
    <xdr:to>
      <xdr:col>17</xdr:col>
      <xdr:colOff>562428</xdr:colOff>
      <xdr:row>233</xdr:row>
      <xdr:rowOff>105103</xdr:rowOff>
    </xdr:to>
    <xdr:pic>
      <xdr:nvPicPr>
        <xdr:cNvPr id="29" name="Imagem 28">
          <a:extLst>
            <a:ext uri="{FF2B5EF4-FFF2-40B4-BE49-F238E27FC236}">
              <a16:creationId xmlns:a16="http://schemas.microsoft.com/office/drawing/2014/main" id="{ABFE0D11-2962-C20C-DCEB-65EEAF0EB35A}"/>
            </a:ext>
          </a:extLst>
        </xdr:cNvPr>
        <xdr:cNvPicPr>
          <a:picLocks noChangeAspect="1"/>
        </xdr:cNvPicPr>
      </xdr:nvPicPr>
      <xdr:blipFill>
        <a:blip xmlns:r="http://schemas.openxmlformats.org/officeDocument/2006/relationships" r:embed="rId15"/>
        <a:stretch>
          <a:fillRect/>
        </a:stretch>
      </xdr:blipFill>
      <xdr:spPr>
        <a:xfrm>
          <a:off x="9071" y="39179500"/>
          <a:ext cx="10885714" cy="3198460"/>
        </a:xfrm>
        <a:prstGeom prst="rect">
          <a:avLst/>
        </a:prstGeom>
      </xdr:spPr>
    </xdr:pic>
    <xdr:clientData/>
  </xdr:twoCellAnchor>
  <xdr:twoCellAnchor editAs="oneCell">
    <xdr:from>
      <xdr:col>0</xdr:col>
      <xdr:colOff>0</xdr:colOff>
      <xdr:row>260</xdr:row>
      <xdr:rowOff>9071</xdr:rowOff>
    </xdr:from>
    <xdr:to>
      <xdr:col>17</xdr:col>
      <xdr:colOff>602039</xdr:colOff>
      <xdr:row>276</xdr:row>
      <xdr:rowOff>172356</xdr:rowOff>
    </xdr:to>
    <xdr:pic>
      <xdr:nvPicPr>
        <xdr:cNvPr id="30" name="Imagem 29">
          <a:extLst>
            <a:ext uri="{FF2B5EF4-FFF2-40B4-BE49-F238E27FC236}">
              <a16:creationId xmlns:a16="http://schemas.microsoft.com/office/drawing/2014/main" id="{93A18A45-2A8C-ACA1-9607-F1FCAAF7F968}"/>
            </a:ext>
          </a:extLst>
        </xdr:cNvPr>
        <xdr:cNvPicPr>
          <a:picLocks noChangeAspect="1"/>
        </xdr:cNvPicPr>
      </xdr:nvPicPr>
      <xdr:blipFill>
        <a:blip xmlns:r="http://schemas.openxmlformats.org/officeDocument/2006/relationships" r:embed="rId16"/>
        <a:stretch>
          <a:fillRect/>
        </a:stretch>
      </xdr:blipFill>
      <xdr:spPr>
        <a:xfrm>
          <a:off x="0" y="47180500"/>
          <a:ext cx="10928046" cy="3066142"/>
        </a:xfrm>
        <a:prstGeom prst="rect">
          <a:avLst/>
        </a:prstGeom>
      </xdr:spPr>
    </xdr:pic>
    <xdr:clientData/>
  </xdr:twoCellAnchor>
  <xdr:twoCellAnchor editAs="oneCell">
    <xdr:from>
      <xdr:col>17</xdr:col>
      <xdr:colOff>589644</xdr:colOff>
      <xdr:row>180</xdr:row>
      <xdr:rowOff>54429</xdr:rowOff>
    </xdr:from>
    <xdr:to>
      <xdr:col>24</xdr:col>
      <xdr:colOff>0</xdr:colOff>
      <xdr:row>198</xdr:row>
      <xdr:rowOff>8331</xdr:rowOff>
    </xdr:to>
    <xdr:pic>
      <xdr:nvPicPr>
        <xdr:cNvPr id="31" name="Imagem 30">
          <a:extLst>
            <a:ext uri="{FF2B5EF4-FFF2-40B4-BE49-F238E27FC236}">
              <a16:creationId xmlns:a16="http://schemas.microsoft.com/office/drawing/2014/main" id="{58219DD2-7B1F-C6A4-D777-99D1F82EF489}"/>
            </a:ext>
          </a:extLst>
        </xdr:cNvPr>
        <xdr:cNvPicPr>
          <a:picLocks noChangeAspect="1"/>
        </xdr:cNvPicPr>
      </xdr:nvPicPr>
      <xdr:blipFill>
        <a:blip xmlns:r="http://schemas.openxmlformats.org/officeDocument/2006/relationships" r:embed="rId17"/>
        <a:stretch>
          <a:fillRect/>
        </a:stretch>
      </xdr:blipFill>
      <xdr:spPr>
        <a:xfrm>
          <a:off x="10922001" y="32711572"/>
          <a:ext cx="3664856" cy="3225966"/>
        </a:xfrm>
        <a:prstGeom prst="rect">
          <a:avLst/>
        </a:prstGeom>
      </xdr:spPr>
    </xdr:pic>
    <xdr:clientData/>
  </xdr:twoCellAnchor>
  <xdr:twoCellAnchor editAs="oneCell">
    <xdr:from>
      <xdr:col>17</xdr:col>
      <xdr:colOff>589642</xdr:colOff>
      <xdr:row>198</xdr:row>
      <xdr:rowOff>18144</xdr:rowOff>
    </xdr:from>
    <xdr:to>
      <xdr:col>24</xdr:col>
      <xdr:colOff>27213</xdr:colOff>
      <xdr:row>215</xdr:row>
      <xdr:rowOff>58219</xdr:rowOff>
    </xdr:to>
    <xdr:pic>
      <xdr:nvPicPr>
        <xdr:cNvPr id="32" name="Imagem 31">
          <a:extLst>
            <a:ext uri="{FF2B5EF4-FFF2-40B4-BE49-F238E27FC236}">
              <a16:creationId xmlns:a16="http://schemas.microsoft.com/office/drawing/2014/main" id="{ED5564C4-179A-4F01-5390-4553FE1254AF}"/>
            </a:ext>
          </a:extLst>
        </xdr:cNvPr>
        <xdr:cNvPicPr>
          <a:picLocks noChangeAspect="1"/>
        </xdr:cNvPicPr>
      </xdr:nvPicPr>
      <xdr:blipFill>
        <a:blip xmlns:r="http://schemas.openxmlformats.org/officeDocument/2006/relationships" r:embed="rId18"/>
        <a:stretch>
          <a:fillRect/>
        </a:stretch>
      </xdr:blipFill>
      <xdr:spPr>
        <a:xfrm>
          <a:off x="10921999" y="35941001"/>
          <a:ext cx="3692071" cy="3124361"/>
        </a:xfrm>
        <a:prstGeom prst="rect">
          <a:avLst/>
        </a:prstGeom>
      </xdr:spPr>
    </xdr:pic>
    <xdr:clientData/>
  </xdr:twoCellAnchor>
  <xdr:twoCellAnchor editAs="oneCell">
    <xdr:from>
      <xdr:col>17</xdr:col>
      <xdr:colOff>598715</xdr:colOff>
      <xdr:row>216</xdr:row>
      <xdr:rowOff>18143</xdr:rowOff>
    </xdr:from>
    <xdr:to>
      <xdr:col>23</xdr:col>
      <xdr:colOff>476432</xdr:colOff>
      <xdr:row>234</xdr:row>
      <xdr:rowOff>16496</xdr:rowOff>
    </xdr:to>
    <xdr:pic>
      <xdr:nvPicPr>
        <xdr:cNvPr id="34" name="Imagem 33">
          <a:extLst>
            <a:ext uri="{FF2B5EF4-FFF2-40B4-BE49-F238E27FC236}">
              <a16:creationId xmlns:a16="http://schemas.microsoft.com/office/drawing/2014/main" id="{7497A88A-29CD-673C-3226-8E4753DACB8F}"/>
            </a:ext>
          </a:extLst>
        </xdr:cNvPr>
        <xdr:cNvPicPr>
          <a:picLocks noChangeAspect="1"/>
        </xdr:cNvPicPr>
      </xdr:nvPicPr>
      <xdr:blipFill>
        <a:blip xmlns:r="http://schemas.openxmlformats.org/officeDocument/2006/relationships" r:embed="rId19"/>
        <a:stretch>
          <a:fillRect/>
        </a:stretch>
      </xdr:blipFill>
      <xdr:spPr>
        <a:xfrm>
          <a:off x="10931072" y="39206714"/>
          <a:ext cx="3524431" cy="3264068"/>
        </a:xfrm>
        <a:prstGeom prst="rect">
          <a:avLst/>
        </a:prstGeom>
      </xdr:spPr>
    </xdr:pic>
    <xdr:clientData/>
  </xdr:twoCellAnchor>
  <xdr:twoCellAnchor editAs="oneCell">
    <xdr:from>
      <xdr:col>18</xdr:col>
      <xdr:colOff>0</xdr:colOff>
      <xdr:row>234</xdr:row>
      <xdr:rowOff>36286</xdr:rowOff>
    </xdr:from>
    <xdr:to>
      <xdr:col>23</xdr:col>
      <xdr:colOff>485503</xdr:colOff>
      <xdr:row>250</xdr:row>
      <xdr:rowOff>1055</xdr:rowOff>
    </xdr:to>
    <xdr:pic>
      <xdr:nvPicPr>
        <xdr:cNvPr id="36" name="Imagem 35">
          <a:extLst>
            <a:ext uri="{FF2B5EF4-FFF2-40B4-BE49-F238E27FC236}">
              <a16:creationId xmlns:a16="http://schemas.microsoft.com/office/drawing/2014/main" id="{7DB624FD-3CE3-BD26-6596-705902F5FF61}"/>
            </a:ext>
          </a:extLst>
        </xdr:cNvPr>
        <xdr:cNvPicPr>
          <a:picLocks noChangeAspect="1"/>
        </xdr:cNvPicPr>
      </xdr:nvPicPr>
      <xdr:blipFill>
        <a:blip xmlns:r="http://schemas.openxmlformats.org/officeDocument/2006/relationships" r:embed="rId20"/>
        <a:stretch>
          <a:fillRect/>
        </a:stretch>
      </xdr:blipFill>
      <xdr:spPr>
        <a:xfrm>
          <a:off x="10940143" y="42490572"/>
          <a:ext cx="3530781" cy="2863997"/>
        </a:xfrm>
        <a:prstGeom prst="rect">
          <a:avLst/>
        </a:prstGeom>
      </xdr:spPr>
    </xdr:pic>
    <xdr:clientData/>
  </xdr:twoCellAnchor>
  <xdr:twoCellAnchor editAs="oneCell">
    <xdr:from>
      <xdr:col>18</xdr:col>
      <xdr:colOff>9072</xdr:colOff>
      <xdr:row>249</xdr:row>
      <xdr:rowOff>163286</xdr:rowOff>
    </xdr:from>
    <xdr:to>
      <xdr:col>23</xdr:col>
      <xdr:colOff>494575</xdr:colOff>
      <xdr:row>259</xdr:row>
      <xdr:rowOff>82639</xdr:rowOff>
    </xdr:to>
    <xdr:pic>
      <xdr:nvPicPr>
        <xdr:cNvPr id="37" name="Imagem 36">
          <a:extLst>
            <a:ext uri="{FF2B5EF4-FFF2-40B4-BE49-F238E27FC236}">
              <a16:creationId xmlns:a16="http://schemas.microsoft.com/office/drawing/2014/main" id="{86174712-0EBB-43AE-096F-0351042F571E}"/>
            </a:ext>
          </a:extLst>
        </xdr:cNvPr>
        <xdr:cNvPicPr>
          <a:picLocks noChangeAspect="1"/>
        </xdr:cNvPicPr>
      </xdr:nvPicPr>
      <xdr:blipFill>
        <a:blip xmlns:r="http://schemas.openxmlformats.org/officeDocument/2006/relationships" r:embed="rId21"/>
        <a:stretch>
          <a:fillRect/>
        </a:stretch>
      </xdr:blipFill>
      <xdr:spPr>
        <a:xfrm>
          <a:off x="10949215" y="45339000"/>
          <a:ext cx="3524431" cy="1739989"/>
        </a:xfrm>
        <a:prstGeom prst="rect">
          <a:avLst/>
        </a:prstGeom>
      </xdr:spPr>
    </xdr:pic>
    <xdr:clientData/>
  </xdr:twoCellAnchor>
  <xdr:twoCellAnchor editAs="oneCell">
    <xdr:from>
      <xdr:col>18</xdr:col>
      <xdr:colOff>9072</xdr:colOff>
      <xdr:row>259</xdr:row>
      <xdr:rowOff>172357</xdr:rowOff>
    </xdr:from>
    <xdr:to>
      <xdr:col>23</xdr:col>
      <xdr:colOff>494575</xdr:colOff>
      <xdr:row>277</xdr:row>
      <xdr:rowOff>151660</xdr:rowOff>
    </xdr:to>
    <xdr:pic>
      <xdr:nvPicPr>
        <xdr:cNvPr id="38" name="Imagem 37">
          <a:extLst>
            <a:ext uri="{FF2B5EF4-FFF2-40B4-BE49-F238E27FC236}">
              <a16:creationId xmlns:a16="http://schemas.microsoft.com/office/drawing/2014/main" id="{E144BE54-814E-38AB-31BA-28B64B0927B9}"/>
            </a:ext>
          </a:extLst>
        </xdr:cNvPr>
        <xdr:cNvPicPr>
          <a:picLocks noChangeAspect="1"/>
        </xdr:cNvPicPr>
      </xdr:nvPicPr>
      <xdr:blipFill>
        <a:blip xmlns:r="http://schemas.openxmlformats.org/officeDocument/2006/relationships" r:embed="rId22"/>
        <a:stretch>
          <a:fillRect/>
        </a:stretch>
      </xdr:blipFill>
      <xdr:spPr>
        <a:xfrm>
          <a:off x="10949215" y="47162357"/>
          <a:ext cx="3524431" cy="3245017"/>
        </a:xfrm>
        <a:prstGeom prst="rect">
          <a:avLst/>
        </a:prstGeom>
      </xdr:spPr>
    </xdr:pic>
    <xdr:clientData/>
  </xdr:twoCellAnchor>
  <xdr:twoCellAnchor editAs="oneCell">
    <xdr:from>
      <xdr:col>18</xdr:col>
      <xdr:colOff>9071</xdr:colOff>
      <xdr:row>277</xdr:row>
      <xdr:rowOff>117929</xdr:rowOff>
    </xdr:from>
    <xdr:to>
      <xdr:col>23</xdr:col>
      <xdr:colOff>532676</xdr:colOff>
      <xdr:row>291</xdr:row>
      <xdr:rowOff>35505</xdr:rowOff>
    </xdr:to>
    <xdr:pic>
      <xdr:nvPicPr>
        <xdr:cNvPr id="39" name="Imagem 38">
          <a:extLst>
            <a:ext uri="{FF2B5EF4-FFF2-40B4-BE49-F238E27FC236}">
              <a16:creationId xmlns:a16="http://schemas.microsoft.com/office/drawing/2014/main" id="{B912E036-F2BD-5038-E822-DBBBEA8EADFC}"/>
            </a:ext>
          </a:extLst>
        </xdr:cNvPr>
        <xdr:cNvPicPr>
          <a:picLocks noChangeAspect="1"/>
        </xdr:cNvPicPr>
      </xdr:nvPicPr>
      <xdr:blipFill>
        <a:blip xmlns:r="http://schemas.openxmlformats.org/officeDocument/2006/relationships" r:embed="rId23"/>
        <a:stretch>
          <a:fillRect/>
        </a:stretch>
      </xdr:blipFill>
      <xdr:spPr>
        <a:xfrm>
          <a:off x="10949214" y="50373643"/>
          <a:ext cx="3562533" cy="2457576"/>
        </a:xfrm>
        <a:prstGeom prst="rect">
          <a:avLst/>
        </a:prstGeom>
      </xdr:spPr>
    </xdr:pic>
    <xdr:clientData/>
  </xdr:twoCellAnchor>
  <xdr:twoCellAnchor editAs="oneCell">
    <xdr:from>
      <xdr:col>18</xdr:col>
      <xdr:colOff>36286</xdr:colOff>
      <xdr:row>291</xdr:row>
      <xdr:rowOff>45358</xdr:rowOff>
    </xdr:from>
    <xdr:to>
      <xdr:col>23</xdr:col>
      <xdr:colOff>502738</xdr:colOff>
      <xdr:row>300</xdr:row>
      <xdr:rowOff>133439</xdr:rowOff>
    </xdr:to>
    <xdr:pic>
      <xdr:nvPicPr>
        <xdr:cNvPr id="40" name="Imagem 39">
          <a:extLst>
            <a:ext uri="{FF2B5EF4-FFF2-40B4-BE49-F238E27FC236}">
              <a16:creationId xmlns:a16="http://schemas.microsoft.com/office/drawing/2014/main" id="{7CBE4EF2-FACE-5B0A-F0D8-56C2FAAE1A27}"/>
            </a:ext>
          </a:extLst>
        </xdr:cNvPr>
        <xdr:cNvPicPr>
          <a:picLocks noChangeAspect="1"/>
        </xdr:cNvPicPr>
      </xdr:nvPicPr>
      <xdr:blipFill>
        <a:blip xmlns:r="http://schemas.openxmlformats.org/officeDocument/2006/relationships" r:embed="rId24"/>
        <a:stretch>
          <a:fillRect/>
        </a:stretch>
      </xdr:blipFill>
      <xdr:spPr>
        <a:xfrm>
          <a:off x="10976429" y="52841072"/>
          <a:ext cx="3511730" cy="1720938"/>
        </a:xfrm>
        <a:prstGeom prst="rect">
          <a:avLst/>
        </a:prstGeom>
      </xdr:spPr>
    </xdr:pic>
    <xdr:clientData/>
  </xdr:twoCellAnchor>
  <xdr:twoCellAnchor editAs="oneCell">
    <xdr:from>
      <xdr:col>0</xdr:col>
      <xdr:colOff>19050</xdr:colOff>
      <xdr:row>305</xdr:row>
      <xdr:rowOff>19050</xdr:rowOff>
    </xdr:from>
    <xdr:to>
      <xdr:col>17</xdr:col>
      <xdr:colOff>584098</xdr:colOff>
      <xdr:row>331</xdr:row>
      <xdr:rowOff>28575</xdr:rowOff>
    </xdr:to>
    <xdr:pic>
      <xdr:nvPicPr>
        <xdr:cNvPr id="3" name="Imagem 2">
          <a:extLst>
            <a:ext uri="{FF2B5EF4-FFF2-40B4-BE49-F238E27FC236}">
              <a16:creationId xmlns:a16="http://schemas.microsoft.com/office/drawing/2014/main" id="{ED7A4744-3B05-46CD-AAA9-AA2FA085C800}"/>
            </a:ext>
          </a:extLst>
        </xdr:cNvPr>
        <xdr:cNvPicPr>
          <a:picLocks noChangeAspect="1"/>
        </xdr:cNvPicPr>
      </xdr:nvPicPr>
      <xdr:blipFill>
        <a:blip xmlns:r="http://schemas.openxmlformats.org/officeDocument/2006/relationships" r:embed="rId25"/>
        <a:stretch>
          <a:fillRect/>
        </a:stretch>
      </xdr:blipFill>
      <xdr:spPr>
        <a:xfrm>
          <a:off x="19050" y="55216425"/>
          <a:ext cx="10928248" cy="4714875"/>
        </a:xfrm>
        <a:prstGeom prst="rect">
          <a:avLst/>
        </a:prstGeom>
      </xdr:spPr>
    </xdr:pic>
    <xdr:clientData/>
  </xdr:twoCellAnchor>
  <xdr:twoCellAnchor editAs="oneCell">
    <xdr:from>
      <xdr:col>0</xdr:col>
      <xdr:colOff>25400</xdr:colOff>
      <xdr:row>333</xdr:row>
      <xdr:rowOff>44450</xdr:rowOff>
    </xdr:from>
    <xdr:to>
      <xdr:col>18</xdr:col>
      <xdr:colOff>10165</xdr:colOff>
      <xdr:row>353</xdr:row>
      <xdr:rowOff>161925</xdr:rowOff>
    </xdr:to>
    <xdr:pic>
      <xdr:nvPicPr>
        <xdr:cNvPr id="4" name="Imagem 3">
          <a:extLst>
            <a:ext uri="{FF2B5EF4-FFF2-40B4-BE49-F238E27FC236}">
              <a16:creationId xmlns:a16="http://schemas.microsoft.com/office/drawing/2014/main" id="{F35F9F7A-24C8-4D7D-8F5A-22CFAA489B9B}"/>
            </a:ext>
          </a:extLst>
        </xdr:cNvPr>
        <xdr:cNvPicPr>
          <a:picLocks noChangeAspect="1"/>
        </xdr:cNvPicPr>
      </xdr:nvPicPr>
      <xdr:blipFill>
        <a:blip xmlns:r="http://schemas.openxmlformats.org/officeDocument/2006/relationships" r:embed="rId26"/>
        <a:stretch>
          <a:fillRect/>
        </a:stretch>
      </xdr:blipFill>
      <xdr:spPr>
        <a:xfrm>
          <a:off x="25400" y="60309125"/>
          <a:ext cx="10946733" cy="3736975"/>
        </a:xfrm>
        <a:prstGeom prst="rect">
          <a:avLst/>
        </a:prstGeom>
      </xdr:spPr>
    </xdr:pic>
    <xdr:clientData/>
  </xdr:twoCellAnchor>
  <xdr:twoCellAnchor editAs="oneCell">
    <xdr:from>
      <xdr:col>0</xdr:col>
      <xdr:colOff>0</xdr:colOff>
      <xdr:row>363</xdr:row>
      <xdr:rowOff>101973</xdr:rowOff>
    </xdr:from>
    <xdr:to>
      <xdr:col>17</xdr:col>
      <xdr:colOff>560558</xdr:colOff>
      <xdr:row>384</xdr:row>
      <xdr:rowOff>10458</xdr:rowOff>
    </xdr:to>
    <xdr:pic>
      <xdr:nvPicPr>
        <xdr:cNvPr id="5" name="Imagem 4">
          <a:extLst>
            <a:ext uri="{FF2B5EF4-FFF2-40B4-BE49-F238E27FC236}">
              <a16:creationId xmlns:a16="http://schemas.microsoft.com/office/drawing/2014/main" id="{2E1F58A5-3F58-F6BE-73A0-C1E47CEA62E1}"/>
            </a:ext>
          </a:extLst>
        </xdr:cNvPr>
        <xdr:cNvPicPr>
          <a:picLocks noChangeAspect="1"/>
        </xdr:cNvPicPr>
      </xdr:nvPicPr>
      <xdr:blipFill>
        <a:blip xmlns:r="http://schemas.openxmlformats.org/officeDocument/2006/relationships" r:embed="rId27"/>
        <a:stretch>
          <a:fillRect/>
        </a:stretch>
      </xdr:blipFill>
      <xdr:spPr>
        <a:xfrm>
          <a:off x="0" y="67897561"/>
          <a:ext cx="10971383" cy="3827369"/>
        </a:xfrm>
        <a:prstGeom prst="rect">
          <a:avLst/>
        </a:prstGeom>
      </xdr:spPr>
    </xdr:pic>
    <xdr:clientData/>
  </xdr:twoCellAnchor>
  <xdr:twoCellAnchor editAs="oneCell">
    <xdr:from>
      <xdr:col>18</xdr:col>
      <xdr:colOff>14941</xdr:colOff>
      <xdr:row>333</xdr:row>
      <xdr:rowOff>14941</xdr:rowOff>
    </xdr:from>
    <xdr:to>
      <xdr:col>21</xdr:col>
      <xdr:colOff>523622</xdr:colOff>
      <xdr:row>355</xdr:row>
      <xdr:rowOff>87807</xdr:rowOff>
    </xdr:to>
    <xdr:pic>
      <xdr:nvPicPr>
        <xdr:cNvPr id="6" name="Imagem 5">
          <a:extLst>
            <a:ext uri="{FF2B5EF4-FFF2-40B4-BE49-F238E27FC236}">
              <a16:creationId xmlns:a16="http://schemas.microsoft.com/office/drawing/2014/main" id="{ADDA8EB5-12B7-B0A0-1686-F9E7723480EA}"/>
            </a:ext>
          </a:extLst>
        </xdr:cNvPr>
        <xdr:cNvPicPr>
          <a:picLocks noChangeAspect="1"/>
        </xdr:cNvPicPr>
      </xdr:nvPicPr>
      <xdr:blipFill>
        <a:blip xmlns:r="http://schemas.openxmlformats.org/officeDocument/2006/relationships" r:embed="rId28"/>
        <a:stretch>
          <a:fillRect/>
        </a:stretch>
      </xdr:blipFill>
      <xdr:spPr>
        <a:xfrm>
          <a:off x="11041529" y="62207588"/>
          <a:ext cx="2349621" cy="4178515"/>
        </a:xfrm>
        <a:prstGeom prst="rect">
          <a:avLst/>
        </a:prstGeom>
      </xdr:spPr>
    </xdr:pic>
    <xdr:clientData/>
  </xdr:twoCellAnchor>
  <xdr:twoCellAnchor editAs="oneCell">
    <xdr:from>
      <xdr:col>18</xdr:col>
      <xdr:colOff>14941</xdr:colOff>
      <xdr:row>355</xdr:row>
      <xdr:rowOff>97117</xdr:rowOff>
    </xdr:from>
    <xdr:to>
      <xdr:col>21</xdr:col>
      <xdr:colOff>504571</xdr:colOff>
      <xdr:row>360</xdr:row>
      <xdr:rowOff>1537</xdr:rowOff>
    </xdr:to>
    <xdr:pic>
      <xdr:nvPicPr>
        <xdr:cNvPr id="7" name="Imagem 6">
          <a:extLst>
            <a:ext uri="{FF2B5EF4-FFF2-40B4-BE49-F238E27FC236}">
              <a16:creationId xmlns:a16="http://schemas.microsoft.com/office/drawing/2014/main" id="{F60C4B02-9EC5-8F92-E781-88D7A6A46B64}"/>
            </a:ext>
          </a:extLst>
        </xdr:cNvPr>
        <xdr:cNvPicPr>
          <a:picLocks noChangeAspect="1"/>
        </xdr:cNvPicPr>
      </xdr:nvPicPr>
      <xdr:blipFill>
        <a:blip xmlns:r="http://schemas.openxmlformats.org/officeDocument/2006/relationships" r:embed="rId29"/>
        <a:stretch>
          <a:fillRect/>
        </a:stretch>
      </xdr:blipFill>
      <xdr:spPr>
        <a:xfrm>
          <a:off x="11041529" y="66398588"/>
          <a:ext cx="2330570" cy="838243"/>
        </a:xfrm>
        <a:prstGeom prst="rect">
          <a:avLst/>
        </a:prstGeom>
      </xdr:spPr>
    </xdr:pic>
    <xdr:clientData/>
  </xdr:twoCellAnchor>
  <xdr:twoCellAnchor editAs="oneCell">
    <xdr:from>
      <xdr:col>17</xdr:col>
      <xdr:colOff>582706</xdr:colOff>
      <xdr:row>363</xdr:row>
      <xdr:rowOff>52294</xdr:rowOff>
    </xdr:from>
    <xdr:to>
      <xdr:col>21</xdr:col>
      <xdr:colOff>494674</xdr:colOff>
      <xdr:row>385</xdr:row>
      <xdr:rowOff>134685</xdr:rowOff>
    </xdr:to>
    <xdr:pic>
      <xdr:nvPicPr>
        <xdr:cNvPr id="8" name="Imagem 7">
          <a:extLst>
            <a:ext uri="{FF2B5EF4-FFF2-40B4-BE49-F238E27FC236}">
              <a16:creationId xmlns:a16="http://schemas.microsoft.com/office/drawing/2014/main" id="{C63E34ED-EB8B-267A-D032-4079EDEB04EC}"/>
            </a:ext>
          </a:extLst>
        </xdr:cNvPr>
        <xdr:cNvPicPr>
          <a:picLocks noChangeAspect="1"/>
        </xdr:cNvPicPr>
      </xdr:nvPicPr>
      <xdr:blipFill>
        <a:blip xmlns:r="http://schemas.openxmlformats.org/officeDocument/2006/relationships" r:embed="rId30"/>
        <a:stretch>
          <a:fillRect/>
        </a:stretch>
      </xdr:blipFill>
      <xdr:spPr>
        <a:xfrm>
          <a:off x="10996706" y="67847882"/>
          <a:ext cx="2362321" cy="4191215"/>
        </a:xfrm>
        <a:prstGeom prst="rect">
          <a:avLst/>
        </a:prstGeom>
      </xdr:spPr>
    </xdr:pic>
    <xdr:clientData/>
  </xdr:twoCellAnchor>
  <xdr:twoCellAnchor editAs="oneCell">
    <xdr:from>
      <xdr:col>17</xdr:col>
      <xdr:colOff>597647</xdr:colOff>
      <xdr:row>385</xdr:row>
      <xdr:rowOff>149411</xdr:rowOff>
    </xdr:from>
    <xdr:to>
      <xdr:col>21</xdr:col>
      <xdr:colOff>477864</xdr:colOff>
      <xdr:row>390</xdr:row>
      <xdr:rowOff>174487</xdr:rowOff>
    </xdr:to>
    <xdr:pic>
      <xdr:nvPicPr>
        <xdr:cNvPr id="9" name="Imagem 8">
          <a:extLst>
            <a:ext uri="{FF2B5EF4-FFF2-40B4-BE49-F238E27FC236}">
              <a16:creationId xmlns:a16="http://schemas.microsoft.com/office/drawing/2014/main" id="{C3A55702-5487-F329-F427-9B68FBC9AFDA}"/>
            </a:ext>
          </a:extLst>
        </xdr:cNvPr>
        <xdr:cNvPicPr>
          <a:picLocks noChangeAspect="1"/>
        </xdr:cNvPicPr>
      </xdr:nvPicPr>
      <xdr:blipFill>
        <a:blip xmlns:r="http://schemas.openxmlformats.org/officeDocument/2006/relationships" r:embed="rId31"/>
        <a:stretch>
          <a:fillRect/>
        </a:stretch>
      </xdr:blipFill>
      <xdr:spPr>
        <a:xfrm>
          <a:off x="11011647" y="72053823"/>
          <a:ext cx="2330570" cy="958899"/>
        </a:xfrm>
        <a:prstGeom prst="rect">
          <a:avLst/>
        </a:prstGeom>
      </xdr:spPr>
    </xdr:pic>
    <xdr:clientData/>
  </xdr:twoCellAnchor>
  <xdr:twoCellAnchor editAs="oneCell">
    <xdr:from>
      <xdr:col>0</xdr:col>
      <xdr:colOff>0</xdr:colOff>
      <xdr:row>394</xdr:row>
      <xdr:rowOff>186764</xdr:rowOff>
    </xdr:from>
    <xdr:to>
      <xdr:col>18</xdr:col>
      <xdr:colOff>11766</xdr:colOff>
      <xdr:row>421</xdr:row>
      <xdr:rowOff>79182</xdr:rowOff>
    </xdr:to>
    <xdr:pic>
      <xdr:nvPicPr>
        <xdr:cNvPr id="10" name="Imagem 9">
          <a:extLst>
            <a:ext uri="{FF2B5EF4-FFF2-40B4-BE49-F238E27FC236}">
              <a16:creationId xmlns:a16="http://schemas.microsoft.com/office/drawing/2014/main" id="{2E581536-9339-7B3D-288C-3B2AB6045F87}"/>
            </a:ext>
          </a:extLst>
        </xdr:cNvPr>
        <xdr:cNvPicPr>
          <a:picLocks noChangeAspect="1"/>
        </xdr:cNvPicPr>
      </xdr:nvPicPr>
      <xdr:blipFill>
        <a:blip xmlns:r="http://schemas.openxmlformats.org/officeDocument/2006/relationships" r:embed="rId32"/>
        <a:stretch>
          <a:fillRect/>
        </a:stretch>
      </xdr:blipFill>
      <xdr:spPr>
        <a:xfrm>
          <a:off x="0" y="73772058"/>
          <a:ext cx="11041529" cy="4935065"/>
        </a:xfrm>
        <a:prstGeom prst="rect">
          <a:avLst/>
        </a:prstGeom>
      </xdr:spPr>
    </xdr:pic>
    <xdr:clientData/>
  </xdr:twoCellAnchor>
  <xdr:twoCellAnchor editAs="oneCell">
    <xdr:from>
      <xdr:col>0</xdr:col>
      <xdr:colOff>0</xdr:colOff>
      <xdr:row>423</xdr:row>
      <xdr:rowOff>37352</xdr:rowOff>
    </xdr:from>
    <xdr:to>
      <xdr:col>17</xdr:col>
      <xdr:colOff>541057</xdr:colOff>
      <xdr:row>439</xdr:row>
      <xdr:rowOff>126409</xdr:rowOff>
    </xdr:to>
    <xdr:pic>
      <xdr:nvPicPr>
        <xdr:cNvPr id="11" name="Imagem 10">
          <a:extLst>
            <a:ext uri="{FF2B5EF4-FFF2-40B4-BE49-F238E27FC236}">
              <a16:creationId xmlns:a16="http://schemas.microsoft.com/office/drawing/2014/main" id="{2E0A6BB3-946F-8801-E623-14BFA639A773}"/>
            </a:ext>
          </a:extLst>
        </xdr:cNvPr>
        <xdr:cNvPicPr>
          <a:picLocks noChangeAspect="1"/>
        </xdr:cNvPicPr>
      </xdr:nvPicPr>
      <xdr:blipFill>
        <a:blip xmlns:r="http://schemas.openxmlformats.org/officeDocument/2006/relationships" r:embed="rId33"/>
        <a:stretch>
          <a:fillRect/>
        </a:stretch>
      </xdr:blipFill>
      <xdr:spPr>
        <a:xfrm>
          <a:off x="0" y="75878764"/>
          <a:ext cx="10824882" cy="2960938"/>
        </a:xfrm>
        <a:prstGeom prst="rect">
          <a:avLst/>
        </a:prstGeom>
      </xdr:spPr>
    </xdr:pic>
    <xdr:clientData/>
  </xdr:twoCellAnchor>
  <xdr:twoCellAnchor editAs="oneCell">
    <xdr:from>
      <xdr:col>0</xdr:col>
      <xdr:colOff>0</xdr:colOff>
      <xdr:row>477</xdr:row>
      <xdr:rowOff>140820</xdr:rowOff>
    </xdr:from>
    <xdr:to>
      <xdr:col>17</xdr:col>
      <xdr:colOff>546099</xdr:colOff>
      <xdr:row>493</xdr:row>
      <xdr:rowOff>88208</xdr:rowOff>
    </xdr:to>
    <xdr:pic>
      <xdr:nvPicPr>
        <xdr:cNvPr id="13" name="Imagem 12">
          <a:extLst>
            <a:ext uri="{FF2B5EF4-FFF2-40B4-BE49-F238E27FC236}">
              <a16:creationId xmlns:a16="http://schemas.microsoft.com/office/drawing/2014/main" id="{068D08E0-396B-0F4C-0906-51410D393146}"/>
            </a:ext>
          </a:extLst>
        </xdr:cNvPr>
        <xdr:cNvPicPr>
          <a:picLocks noChangeAspect="1"/>
        </xdr:cNvPicPr>
      </xdr:nvPicPr>
      <xdr:blipFill>
        <a:blip xmlns:r="http://schemas.openxmlformats.org/officeDocument/2006/relationships" r:embed="rId34"/>
        <a:stretch>
          <a:fillRect/>
        </a:stretch>
      </xdr:blipFill>
      <xdr:spPr>
        <a:xfrm>
          <a:off x="0" y="86465895"/>
          <a:ext cx="10906124" cy="2839813"/>
        </a:xfrm>
        <a:prstGeom prst="rect">
          <a:avLst/>
        </a:prstGeom>
      </xdr:spPr>
    </xdr:pic>
    <xdr:clientData/>
  </xdr:twoCellAnchor>
  <xdr:twoCellAnchor editAs="oneCell">
    <xdr:from>
      <xdr:col>0</xdr:col>
      <xdr:colOff>86471</xdr:colOff>
      <xdr:row>532</xdr:row>
      <xdr:rowOff>78440</xdr:rowOff>
    </xdr:from>
    <xdr:to>
      <xdr:col>5</xdr:col>
      <xdr:colOff>598325</xdr:colOff>
      <xdr:row>572</xdr:row>
      <xdr:rowOff>76826</xdr:rowOff>
    </xdr:to>
    <xdr:pic>
      <xdr:nvPicPr>
        <xdr:cNvPr id="14" name="Imagem 13">
          <a:extLst>
            <a:ext uri="{FF2B5EF4-FFF2-40B4-BE49-F238E27FC236}">
              <a16:creationId xmlns:a16="http://schemas.microsoft.com/office/drawing/2014/main" id="{8185FAED-3138-F723-C670-9E4189DF198B}"/>
            </a:ext>
          </a:extLst>
        </xdr:cNvPr>
        <xdr:cNvPicPr>
          <a:picLocks noChangeAspect="1"/>
        </xdr:cNvPicPr>
      </xdr:nvPicPr>
      <xdr:blipFill>
        <a:blip xmlns:r="http://schemas.openxmlformats.org/officeDocument/2006/relationships" r:embed="rId35"/>
        <a:stretch>
          <a:fillRect/>
        </a:stretch>
      </xdr:blipFill>
      <xdr:spPr>
        <a:xfrm>
          <a:off x="86471" y="95462911"/>
          <a:ext cx="3534267" cy="7170150"/>
        </a:xfrm>
        <a:prstGeom prst="rect">
          <a:avLst/>
        </a:prstGeom>
      </xdr:spPr>
    </xdr:pic>
    <xdr:clientData/>
  </xdr:twoCellAnchor>
  <xdr:twoCellAnchor editAs="oneCell">
    <xdr:from>
      <xdr:col>6</xdr:col>
      <xdr:colOff>11205</xdr:colOff>
      <xdr:row>532</xdr:row>
      <xdr:rowOff>79934</xdr:rowOff>
    </xdr:from>
    <xdr:to>
      <xdr:col>25</xdr:col>
      <xdr:colOff>507068</xdr:colOff>
      <xdr:row>563</xdr:row>
      <xdr:rowOff>21685</xdr:rowOff>
    </xdr:to>
    <xdr:pic>
      <xdr:nvPicPr>
        <xdr:cNvPr id="15" name="Imagem 14">
          <a:extLst>
            <a:ext uri="{FF2B5EF4-FFF2-40B4-BE49-F238E27FC236}">
              <a16:creationId xmlns:a16="http://schemas.microsoft.com/office/drawing/2014/main" id="{B815B922-2DF1-504D-6F6C-CDDF28629929}"/>
            </a:ext>
          </a:extLst>
        </xdr:cNvPr>
        <xdr:cNvPicPr>
          <a:picLocks noChangeAspect="1"/>
        </xdr:cNvPicPr>
      </xdr:nvPicPr>
      <xdr:blipFill>
        <a:blip xmlns:r="http://schemas.openxmlformats.org/officeDocument/2006/relationships" r:embed="rId36"/>
        <a:stretch>
          <a:fillRect/>
        </a:stretch>
      </xdr:blipFill>
      <xdr:spPr>
        <a:xfrm>
          <a:off x="3641911" y="95464405"/>
          <a:ext cx="12057158" cy="5499868"/>
        </a:xfrm>
        <a:prstGeom prst="rect">
          <a:avLst/>
        </a:prstGeom>
      </xdr:spPr>
    </xdr:pic>
    <xdr:clientData/>
  </xdr:twoCellAnchor>
  <xdr:twoCellAnchor editAs="oneCell">
    <xdr:from>
      <xdr:col>6</xdr:col>
      <xdr:colOff>11204</xdr:colOff>
      <xdr:row>562</xdr:row>
      <xdr:rowOff>163231</xdr:rowOff>
    </xdr:from>
    <xdr:to>
      <xdr:col>19</xdr:col>
      <xdr:colOff>178546</xdr:colOff>
      <xdr:row>571</xdr:row>
      <xdr:rowOff>64268</xdr:rowOff>
    </xdr:to>
    <xdr:pic>
      <xdr:nvPicPr>
        <xdr:cNvPr id="33" name="Imagem 32">
          <a:extLst>
            <a:ext uri="{FF2B5EF4-FFF2-40B4-BE49-F238E27FC236}">
              <a16:creationId xmlns:a16="http://schemas.microsoft.com/office/drawing/2014/main" id="{6934EB2E-03D2-1A1F-98CC-00BB77674B6C}"/>
            </a:ext>
          </a:extLst>
        </xdr:cNvPr>
        <xdr:cNvPicPr>
          <a:picLocks noChangeAspect="1"/>
        </xdr:cNvPicPr>
      </xdr:nvPicPr>
      <xdr:blipFill>
        <a:blip xmlns:r="http://schemas.openxmlformats.org/officeDocument/2006/relationships" r:embed="rId37"/>
        <a:stretch>
          <a:fillRect/>
        </a:stretch>
      </xdr:blipFill>
      <xdr:spPr>
        <a:xfrm>
          <a:off x="3641910" y="100926525"/>
          <a:ext cx="8037046" cy="1511509"/>
        </a:xfrm>
        <a:prstGeom prst="rect">
          <a:avLst/>
        </a:prstGeom>
      </xdr:spPr>
    </xdr:pic>
    <xdr:clientData/>
  </xdr:twoCellAnchor>
  <xdr:twoCellAnchor editAs="oneCell">
    <xdr:from>
      <xdr:col>5</xdr:col>
      <xdr:colOff>574675</xdr:colOff>
      <xdr:row>571</xdr:row>
      <xdr:rowOff>99171</xdr:rowOff>
    </xdr:from>
    <xdr:to>
      <xdr:col>25</xdr:col>
      <xdr:colOff>449544</xdr:colOff>
      <xdr:row>573</xdr:row>
      <xdr:rowOff>96235</xdr:rowOff>
    </xdr:to>
    <xdr:pic>
      <xdr:nvPicPr>
        <xdr:cNvPr id="35" name="Imagem 34">
          <a:extLst>
            <a:ext uri="{FF2B5EF4-FFF2-40B4-BE49-F238E27FC236}">
              <a16:creationId xmlns:a16="http://schemas.microsoft.com/office/drawing/2014/main" id="{26F3EE50-065E-82C9-BB94-2A13925F199F}"/>
            </a:ext>
          </a:extLst>
        </xdr:cNvPr>
        <xdr:cNvPicPr>
          <a:picLocks noChangeAspect="1"/>
        </xdr:cNvPicPr>
      </xdr:nvPicPr>
      <xdr:blipFill>
        <a:blip xmlns:r="http://schemas.openxmlformats.org/officeDocument/2006/relationships" r:embed="rId38"/>
        <a:stretch>
          <a:fillRect/>
        </a:stretch>
      </xdr:blipFill>
      <xdr:spPr>
        <a:xfrm>
          <a:off x="3600263" y="102476112"/>
          <a:ext cx="12041282" cy="355652"/>
        </a:xfrm>
        <a:prstGeom prst="rect">
          <a:avLst/>
        </a:prstGeom>
      </xdr:spPr>
    </xdr:pic>
    <xdr:clientData/>
  </xdr:twoCellAnchor>
  <xdr:twoCellAnchor editAs="oneCell">
    <xdr:from>
      <xdr:col>21</xdr:col>
      <xdr:colOff>33619</xdr:colOff>
      <xdr:row>422</xdr:row>
      <xdr:rowOff>171264</xdr:rowOff>
    </xdr:from>
    <xdr:to>
      <xdr:col>26</xdr:col>
      <xdr:colOff>573504</xdr:colOff>
      <xdr:row>455</xdr:row>
      <xdr:rowOff>27515</xdr:rowOff>
    </xdr:to>
    <xdr:pic>
      <xdr:nvPicPr>
        <xdr:cNvPr id="41" name="Imagem 40">
          <a:extLst>
            <a:ext uri="{FF2B5EF4-FFF2-40B4-BE49-F238E27FC236}">
              <a16:creationId xmlns:a16="http://schemas.microsoft.com/office/drawing/2014/main" id="{8F502E4B-7571-01EE-0436-F03C7565A08D}"/>
            </a:ext>
          </a:extLst>
        </xdr:cNvPr>
        <xdr:cNvPicPr>
          <a:picLocks noChangeAspect="1"/>
        </xdr:cNvPicPr>
      </xdr:nvPicPr>
      <xdr:blipFill>
        <a:blip xmlns:r="http://schemas.openxmlformats.org/officeDocument/2006/relationships" r:embed="rId39"/>
        <a:stretch>
          <a:fillRect/>
        </a:stretch>
      </xdr:blipFill>
      <xdr:spPr>
        <a:xfrm>
          <a:off x="12741090" y="75833382"/>
          <a:ext cx="3632708" cy="5779307"/>
        </a:xfrm>
        <a:prstGeom prst="rect">
          <a:avLst/>
        </a:prstGeom>
      </xdr:spPr>
    </xdr:pic>
    <xdr:clientData/>
  </xdr:twoCellAnchor>
  <xdr:twoCellAnchor editAs="oneCell">
    <xdr:from>
      <xdr:col>21</xdr:col>
      <xdr:colOff>33618</xdr:colOff>
      <xdr:row>455</xdr:row>
      <xdr:rowOff>33617</xdr:rowOff>
    </xdr:from>
    <xdr:to>
      <xdr:col>26</xdr:col>
      <xdr:colOff>516344</xdr:colOff>
      <xdr:row>465</xdr:row>
      <xdr:rowOff>126888</xdr:rowOff>
    </xdr:to>
    <xdr:pic>
      <xdr:nvPicPr>
        <xdr:cNvPr id="42" name="Imagem 41">
          <a:extLst>
            <a:ext uri="{FF2B5EF4-FFF2-40B4-BE49-F238E27FC236}">
              <a16:creationId xmlns:a16="http://schemas.microsoft.com/office/drawing/2014/main" id="{4702B7C7-1E0A-B0EC-8093-AD19816863D6}"/>
            </a:ext>
          </a:extLst>
        </xdr:cNvPr>
        <xdr:cNvPicPr>
          <a:picLocks noChangeAspect="1"/>
        </xdr:cNvPicPr>
      </xdr:nvPicPr>
      <xdr:blipFill>
        <a:blip xmlns:r="http://schemas.openxmlformats.org/officeDocument/2006/relationships" r:embed="rId40"/>
        <a:stretch>
          <a:fillRect/>
        </a:stretch>
      </xdr:blipFill>
      <xdr:spPr>
        <a:xfrm>
          <a:off x="12741089" y="81612441"/>
          <a:ext cx="3575549" cy="1879862"/>
        </a:xfrm>
        <a:prstGeom prst="rect">
          <a:avLst/>
        </a:prstGeom>
      </xdr:spPr>
    </xdr:pic>
    <xdr:clientData/>
  </xdr:twoCellAnchor>
  <xdr:twoCellAnchor editAs="oneCell">
    <xdr:from>
      <xdr:col>27</xdr:col>
      <xdr:colOff>0</xdr:colOff>
      <xdr:row>423</xdr:row>
      <xdr:rowOff>0</xdr:rowOff>
    </xdr:from>
    <xdr:to>
      <xdr:col>47</xdr:col>
      <xdr:colOff>259646</xdr:colOff>
      <xdr:row>457</xdr:row>
      <xdr:rowOff>29430</xdr:rowOff>
    </xdr:to>
    <xdr:pic>
      <xdr:nvPicPr>
        <xdr:cNvPr id="43" name="Imagem 42">
          <a:extLst>
            <a:ext uri="{FF2B5EF4-FFF2-40B4-BE49-F238E27FC236}">
              <a16:creationId xmlns:a16="http://schemas.microsoft.com/office/drawing/2014/main" id="{69FA2366-1528-2AFF-0E9F-701A0BF958C9}"/>
            </a:ext>
          </a:extLst>
        </xdr:cNvPr>
        <xdr:cNvPicPr>
          <a:picLocks noChangeAspect="1"/>
        </xdr:cNvPicPr>
      </xdr:nvPicPr>
      <xdr:blipFill>
        <a:blip xmlns:r="http://schemas.openxmlformats.org/officeDocument/2006/relationships" r:embed="rId41"/>
        <a:stretch>
          <a:fillRect/>
        </a:stretch>
      </xdr:blipFill>
      <xdr:spPr>
        <a:xfrm>
          <a:off x="16405412" y="75841412"/>
          <a:ext cx="12355649" cy="6125430"/>
        </a:xfrm>
        <a:prstGeom prst="rect">
          <a:avLst/>
        </a:prstGeom>
      </xdr:spPr>
    </xdr:pic>
    <xdr:clientData/>
  </xdr:twoCellAnchor>
  <xdr:twoCellAnchor editAs="oneCell">
    <xdr:from>
      <xdr:col>27</xdr:col>
      <xdr:colOff>8030</xdr:colOff>
      <xdr:row>457</xdr:row>
      <xdr:rowOff>14380</xdr:rowOff>
    </xdr:from>
    <xdr:to>
      <xdr:col>47</xdr:col>
      <xdr:colOff>277201</xdr:colOff>
      <xdr:row>467</xdr:row>
      <xdr:rowOff>104477</xdr:rowOff>
    </xdr:to>
    <xdr:pic>
      <xdr:nvPicPr>
        <xdr:cNvPr id="44" name="Imagem 43">
          <a:extLst>
            <a:ext uri="{FF2B5EF4-FFF2-40B4-BE49-F238E27FC236}">
              <a16:creationId xmlns:a16="http://schemas.microsoft.com/office/drawing/2014/main" id="{955344BD-48C3-81C5-1C3F-0A13BA114131}"/>
            </a:ext>
          </a:extLst>
        </xdr:cNvPr>
        <xdr:cNvPicPr>
          <a:picLocks noChangeAspect="1"/>
        </xdr:cNvPicPr>
      </xdr:nvPicPr>
      <xdr:blipFill>
        <a:blip xmlns:r="http://schemas.openxmlformats.org/officeDocument/2006/relationships" r:embed="rId42"/>
        <a:stretch>
          <a:fillRect/>
        </a:stretch>
      </xdr:blipFill>
      <xdr:spPr>
        <a:xfrm>
          <a:off x="16413442" y="81951792"/>
          <a:ext cx="12365174" cy="1883038"/>
        </a:xfrm>
        <a:prstGeom prst="rect">
          <a:avLst/>
        </a:prstGeom>
      </xdr:spPr>
    </xdr:pic>
    <xdr:clientData/>
  </xdr:twoCellAnchor>
  <xdr:twoCellAnchor editAs="oneCell">
    <xdr:from>
      <xdr:col>21</xdr:col>
      <xdr:colOff>0</xdr:colOff>
      <xdr:row>478</xdr:row>
      <xdr:rowOff>0</xdr:rowOff>
    </xdr:from>
    <xdr:to>
      <xdr:col>26</xdr:col>
      <xdr:colOff>485902</xdr:colOff>
      <xdr:row>509</xdr:row>
      <xdr:rowOff>46539</xdr:rowOff>
    </xdr:to>
    <xdr:pic>
      <xdr:nvPicPr>
        <xdr:cNvPr id="45" name="Imagem 44">
          <a:extLst>
            <a:ext uri="{FF2B5EF4-FFF2-40B4-BE49-F238E27FC236}">
              <a16:creationId xmlns:a16="http://schemas.microsoft.com/office/drawing/2014/main" id="{A485818C-49FA-CFEE-327A-EFFC40C406BD}"/>
            </a:ext>
          </a:extLst>
        </xdr:cNvPr>
        <xdr:cNvPicPr>
          <a:picLocks noChangeAspect="1"/>
        </xdr:cNvPicPr>
      </xdr:nvPicPr>
      <xdr:blipFill>
        <a:blip xmlns:r="http://schemas.openxmlformats.org/officeDocument/2006/relationships" r:embed="rId43"/>
        <a:stretch>
          <a:fillRect/>
        </a:stretch>
      </xdr:blipFill>
      <xdr:spPr>
        <a:xfrm>
          <a:off x="12707471" y="85702588"/>
          <a:ext cx="3581900" cy="5601482"/>
        </a:xfrm>
        <a:prstGeom prst="rect">
          <a:avLst/>
        </a:prstGeom>
      </xdr:spPr>
    </xdr:pic>
    <xdr:clientData/>
  </xdr:twoCellAnchor>
  <xdr:twoCellAnchor editAs="oneCell">
    <xdr:from>
      <xdr:col>21</xdr:col>
      <xdr:colOff>11206</xdr:colOff>
      <xdr:row>509</xdr:row>
      <xdr:rowOff>22412</xdr:rowOff>
    </xdr:from>
    <xdr:to>
      <xdr:col>26</xdr:col>
      <xdr:colOff>459003</xdr:colOff>
      <xdr:row>519</xdr:row>
      <xdr:rowOff>134737</xdr:rowOff>
    </xdr:to>
    <xdr:pic>
      <xdr:nvPicPr>
        <xdr:cNvPr id="46" name="Imagem 45">
          <a:extLst>
            <a:ext uri="{FF2B5EF4-FFF2-40B4-BE49-F238E27FC236}">
              <a16:creationId xmlns:a16="http://schemas.microsoft.com/office/drawing/2014/main" id="{7B124976-8660-BADB-D112-636F75A2BE1B}"/>
            </a:ext>
          </a:extLst>
        </xdr:cNvPr>
        <xdr:cNvPicPr>
          <a:picLocks noChangeAspect="1"/>
        </xdr:cNvPicPr>
      </xdr:nvPicPr>
      <xdr:blipFill>
        <a:blip xmlns:r="http://schemas.openxmlformats.org/officeDocument/2006/relationships" r:embed="rId44"/>
        <a:stretch>
          <a:fillRect/>
        </a:stretch>
      </xdr:blipFill>
      <xdr:spPr>
        <a:xfrm>
          <a:off x="12718677" y="91283118"/>
          <a:ext cx="3540620" cy="1905266"/>
        </a:xfrm>
        <a:prstGeom prst="rect">
          <a:avLst/>
        </a:prstGeom>
      </xdr:spPr>
    </xdr:pic>
    <xdr:clientData/>
  </xdr:twoCellAnchor>
  <xdr:twoCellAnchor editAs="oneCell">
    <xdr:from>
      <xdr:col>27</xdr:col>
      <xdr:colOff>0</xdr:colOff>
      <xdr:row>478</xdr:row>
      <xdr:rowOff>0</xdr:rowOff>
    </xdr:from>
    <xdr:to>
      <xdr:col>47</xdr:col>
      <xdr:colOff>297753</xdr:colOff>
      <xdr:row>512</xdr:row>
      <xdr:rowOff>19904</xdr:rowOff>
    </xdr:to>
    <xdr:pic>
      <xdr:nvPicPr>
        <xdr:cNvPr id="47" name="Imagem 46">
          <a:extLst>
            <a:ext uri="{FF2B5EF4-FFF2-40B4-BE49-F238E27FC236}">
              <a16:creationId xmlns:a16="http://schemas.microsoft.com/office/drawing/2014/main" id="{D1AC285E-DDE5-F874-A221-FC6A0090F51A}"/>
            </a:ext>
          </a:extLst>
        </xdr:cNvPr>
        <xdr:cNvPicPr>
          <a:picLocks noChangeAspect="1"/>
        </xdr:cNvPicPr>
      </xdr:nvPicPr>
      <xdr:blipFill>
        <a:blip xmlns:r="http://schemas.openxmlformats.org/officeDocument/2006/relationships" r:embed="rId45"/>
        <a:stretch>
          <a:fillRect/>
        </a:stretch>
      </xdr:blipFill>
      <xdr:spPr>
        <a:xfrm>
          <a:off x="16405412" y="85702588"/>
          <a:ext cx="12403281" cy="6115904"/>
        </a:xfrm>
        <a:prstGeom prst="rect">
          <a:avLst/>
        </a:prstGeom>
      </xdr:spPr>
    </xdr:pic>
    <xdr:clientData/>
  </xdr:twoCellAnchor>
  <xdr:twoCellAnchor editAs="oneCell">
    <xdr:from>
      <xdr:col>27</xdr:col>
      <xdr:colOff>22411</xdr:colOff>
      <xdr:row>512</xdr:row>
      <xdr:rowOff>1</xdr:rowOff>
    </xdr:from>
    <xdr:to>
      <xdr:col>47</xdr:col>
      <xdr:colOff>256655</xdr:colOff>
      <xdr:row>522</xdr:row>
      <xdr:rowOff>102800</xdr:rowOff>
    </xdr:to>
    <xdr:pic>
      <xdr:nvPicPr>
        <xdr:cNvPr id="48" name="Imagem 47">
          <a:extLst>
            <a:ext uri="{FF2B5EF4-FFF2-40B4-BE49-F238E27FC236}">
              <a16:creationId xmlns:a16="http://schemas.microsoft.com/office/drawing/2014/main" id="{C145340D-839C-4A4F-58EC-C55A4927E861}"/>
            </a:ext>
          </a:extLst>
        </xdr:cNvPr>
        <xdr:cNvPicPr>
          <a:picLocks noChangeAspect="1"/>
        </xdr:cNvPicPr>
      </xdr:nvPicPr>
      <xdr:blipFill>
        <a:blip xmlns:r="http://schemas.openxmlformats.org/officeDocument/2006/relationships" r:embed="rId46"/>
        <a:stretch>
          <a:fillRect/>
        </a:stretch>
      </xdr:blipFill>
      <xdr:spPr>
        <a:xfrm>
          <a:off x="16427823" y="91798589"/>
          <a:ext cx="12339772" cy="189891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9525</xdr:colOff>
      <xdr:row>1</xdr:row>
      <xdr:rowOff>38100</xdr:rowOff>
    </xdr:from>
    <xdr:to>
      <xdr:col>13</xdr:col>
      <xdr:colOff>609510</xdr:colOff>
      <xdr:row>14</xdr:row>
      <xdr:rowOff>3174</xdr:rowOff>
    </xdr:to>
    <xdr:pic>
      <xdr:nvPicPr>
        <xdr:cNvPr id="2" name="Imagem 1">
          <a:extLst>
            <a:ext uri="{FF2B5EF4-FFF2-40B4-BE49-F238E27FC236}">
              <a16:creationId xmlns:a16="http://schemas.microsoft.com/office/drawing/2014/main" id="{75775D0A-0531-AE1F-5273-C805F34CE086}"/>
            </a:ext>
          </a:extLst>
        </xdr:cNvPr>
        <xdr:cNvPicPr>
          <a:picLocks noChangeAspect="1"/>
        </xdr:cNvPicPr>
      </xdr:nvPicPr>
      <xdr:blipFill>
        <a:blip xmlns:r="http://schemas.openxmlformats.org/officeDocument/2006/relationships" r:embed="rId1"/>
        <a:stretch>
          <a:fillRect/>
        </a:stretch>
      </xdr:blipFill>
      <xdr:spPr>
        <a:xfrm>
          <a:off x="4886325" y="219075"/>
          <a:ext cx="3647985" cy="2314574"/>
        </a:xfrm>
        <a:prstGeom prst="rect">
          <a:avLst/>
        </a:prstGeom>
      </xdr:spPr>
    </xdr:pic>
    <xdr:clientData/>
  </xdr:twoCellAnchor>
  <xdr:twoCellAnchor editAs="oneCell">
    <xdr:from>
      <xdr:col>14</xdr:col>
      <xdr:colOff>0</xdr:colOff>
      <xdr:row>15</xdr:row>
      <xdr:rowOff>9525</xdr:rowOff>
    </xdr:from>
    <xdr:to>
      <xdr:col>19</xdr:col>
      <xdr:colOff>311323</xdr:colOff>
      <xdr:row>27</xdr:row>
      <xdr:rowOff>19162</xdr:rowOff>
    </xdr:to>
    <xdr:pic>
      <xdr:nvPicPr>
        <xdr:cNvPr id="3" name="Imagem 2">
          <a:extLst>
            <a:ext uri="{FF2B5EF4-FFF2-40B4-BE49-F238E27FC236}">
              <a16:creationId xmlns:a16="http://schemas.microsoft.com/office/drawing/2014/main" id="{C74493C8-38AF-C0F1-890E-CAC6BBBB1D82}"/>
            </a:ext>
          </a:extLst>
        </xdr:cNvPr>
        <xdr:cNvPicPr>
          <a:picLocks noChangeAspect="1"/>
        </xdr:cNvPicPr>
      </xdr:nvPicPr>
      <xdr:blipFill>
        <a:blip xmlns:r="http://schemas.openxmlformats.org/officeDocument/2006/relationships" r:embed="rId2"/>
        <a:stretch>
          <a:fillRect/>
        </a:stretch>
      </xdr:blipFill>
      <xdr:spPr>
        <a:xfrm>
          <a:off x="8534400" y="2724150"/>
          <a:ext cx="3362498" cy="218133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xdr:row>
      <xdr:rowOff>168275</xdr:rowOff>
    </xdr:from>
    <xdr:to>
      <xdr:col>10</xdr:col>
      <xdr:colOff>12699</xdr:colOff>
      <xdr:row>34</xdr:row>
      <xdr:rowOff>92378</xdr:rowOff>
    </xdr:to>
    <xdr:pic>
      <xdr:nvPicPr>
        <xdr:cNvPr id="2" name="Imagem 1">
          <a:extLst>
            <a:ext uri="{FF2B5EF4-FFF2-40B4-BE49-F238E27FC236}">
              <a16:creationId xmlns:a16="http://schemas.microsoft.com/office/drawing/2014/main" id="{D1FF44A2-7C9E-4937-9CFC-3EBE988D7AF3}"/>
            </a:ext>
          </a:extLst>
        </xdr:cNvPr>
        <xdr:cNvPicPr>
          <a:picLocks noChangeAspect="1"/>
        </xdr:cNvPicPr>
      </xdr:nvPicPr>
      <xdr:blipFill>
        <a:blip xmlns:r="http://schemas.openxmlformats.org/officeDocument/2006/relationships" r:embed="rId1"/>
        <a:stretch>
          <a:fillRect/>
        </a:stretch>
      </xdr:blipFill>
      <xdr:spPr>
        <a:xfrm>
          <a:off x="0" y="349250"/>
          <a:ext cx="6105524" cy="5896278"/>
        </a:xfrm>
        <a:prstGeom prst="rect">
          <a:avLst/>
        </a:prstGeom>
      </xdr:spPr>
    </xdr:pic>
    <xdr:clientData/>
  </xdr:twoCellAnchor>
  <xdr:twoCellAnchor editAs="oneCell">
    <xdr:from>
      <xdr:col>0</xdr:col>
      <xdr:colOff>0</xdr:colOff>
      <xdr:row>33</xdr:row>
      <xdr:rowOff>160911</xdr:rowOff>
    </xdr:from>
    <xdr:to>
      <xdr:col>18</xdr:col>
      <xdr:colOff>390525</xdr:colOff>
      <xdr:row>67</xdr:row>
      <xdr:rowOff>48332</xdr:rowOff>
    </xdr:to>
    <xdr:pic>
      <xdr:nvPicPr>
        <xdr:cNvPr id="3" name="Imagem 2">
          <a:extLst>
            <a:ext uri="{FF2B5EF4-FFF2-40B4-BE49-F238E27FC236}">
              <a16:creationId xmlns:a16="http://schemas.microsoft.com/office/drawing/2014/main" id="{3DFF296B-3F44-46FB-CBE8-C8C9986EF46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6133086"/>
          <a:ext cx="11639550" cy="60373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74</xdr:row>
      <xdr:rowOff>158750</xdr:rowOff>
    </xdr:from>
    <xdr:to>
      <xdr:col>12</xdr:col>
      <xdr:colOff>0</xdr:colOff>
      <xdr:row>83</xdr:row>
      <xdr:rowOff>28652</xdr:rowOff>
    </xdr:to>
    <xdr:pic>
      <xdr:nvPicPr>
        <xdr:cNvPr id="4" name="Imagem 3">
          <a:extLst>
            <a:ext uri="{FF2B5EF4-FFF2-40B4-BE49-F238E27FC236}">
              <a16:creationId xmlns:a16="http://schemas.microsoft.com/office/drawing/2014/main" id="{E71755B4-422E-CC5C-44A7-A303209AD6FF}"/>
            </a:ext>
          </a:extLst>
        </xdr:cNvPr>
        <xdr:cNvPicPr>
          <a:picLocks noChangeAspect="1"/>
        </xdr:cNvPicPr>
      </xdr:nvPicPr>
      <xdr:blipFill>
        <a:blip xmlns:r="http://schemas.openxmlformats.org/officeDocument/2006/relationships" r:embed="rId3"/>
        <a:stretch>
          <a:fillRect/>
        </a:stretch>
      </xdr:blipFill>
      <xdr:spPr>
        <a:xfrm>
          <a:off x="0" y="13785850"/>
          <a:ext cx="7315200" cy="1527252"/>
        </a:xfrm>
        <a:prstGeom prst="rect">
          <a:avLst/>
        </a:prstGeom>
      </xdr:spPr>
    </xdr:pic>
    <xdr:clientData/>
  </xdr:twoCellAnchor>
  <xdr:twoCellAnchor editAs="oneCell">
    <xdr:from>
      <xdr:col>0</xdr:col>
      <xdr:colOff>0</xdr:colOff>
      <xdr:row>85</xdr:row>
      <xdr:rowOff>3174</xdr:rowOff>
    </xdr:from>
    <xdr:to>
      <xdr:col>11</xdr:col>
      <xdr:colOff>600074</xdr:colOff>
      <xdr:row>86</xdr:row>
      <xdr:rowOff>133349</xdr:rowOff>
    </xdr:to>
    <xdr:pic>
      <xdr:nvPicPr>
        <xdr:cNvPr id="5" name="Imagem 4">
          <a:extLst>
            <a:ext uri="{FF2B5EF4-FFF2-40B4-BE49-F238E27FC236}">
              <a16:creationId xmlns:a16="http://schemas.microsoft.com/office/drawing/2014/main" id="{61C4F2D5-BA78-1C6C-87C2-DE512195FEE4}"/>
            </a:ext>
          </a:extLst>
        </xdr:cNvPr>
        <xdr:cNvPicPr>
          <a:picLocks noChangeAspect="1"/>
        </xdr:cNvPicPr>
      </xdr:nvPicPr>
      <xdr:blipFill>
        <a:blip xmlns:r="http://schemas.openxmlformats.org/officeDocument/2006/relationships" r:embed="rId4"/>
        <a:stretch>
          <a:fillRect/>
        </a:stretch>
      </xdr:blipFill>
      <xdr:spPr>
        <a:xfrm>
          <a:off x="0" y="15386049"/>
          <a:ext cx="7305674" cy="311150"/>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Lucas, João (BRZ)" id="{6088BAD6-EF52-4CE1-8806-F352F268FF6F}" userId="S::joao.lucas@hedgepointglobal.com::b31bd09c-3e4b-47a9-9659-fec8f1b41eb7" providerId="AD"/>
</personList>
</file>

<file path=xl/theme/theme1.xml><?xml version="1.0" encoding="utf-8"?>
<a:theme xmlns:a="http://schemas.openxmlformats.org/drawingml/2006/main" name="Tema do Office 2013 - 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J1" dT="2024-03-14T12:49:06.88" personId="{6088BAD6-EF52-4CE1-8806-F352F268FF6F}" id="{947ADE32-BAC1-40FD-BE65-758CA32E4569}">
    <text xml:space="preserve">This means that to open a new position in a live cattle futures contract, a trader must deposit at least $2,695 as an initial margin. Once the position is open, they must maintain a minimum margin balance of $2,450 in their trading account to avoid a margin call. </text>
  </threadedComment>
  <threadedComment ref="P1" dT="2024-03-14T13:13:17.18" personId="{6088BAD6-EF52-4CE1-8806-F352F268FF6F}" id="{1D40CFF0-2660-4DF4-AEF2-B0C71FECE087}">
    <text xml:space="preserve">Meaning that if the price of the live cattle futures contract were to move by the daily limit, the value change would be approximately $3,300. </text>
  </threadedComment>
  <threadedComment ref="G11" dT="2024-03-14T14:36:46.79" personId="{6088BAD6-EF52-4CE1-8806-F352F268FF6F}" id="{9A9E5749-4EC5-49DA-BBDB-BDB947F286AA}">
    <text>Gallons to Barrel
Divide Gallons by 42 = Barrels</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F84CD9-EAEA-4354-83A7-6E22C982A626}">
  <dimension ref="A1:X1182"/>
  <sheetViews>
    <sheetView tabSelected="1" topLeftCell="A811" zoomScale="85" zoomScaleNormal="85" workbookViewId="0">
      <selection activeCell="A863" sqref="A863:E878"/>
    </sheetView>
  </sheetViews>
  <sheetFormatPr defaultRowHeight="14.5" x14ac:dyDescent="0.35"/>
  <cols>
    <col min="1" max="1" width="39.08984375" style="2" customWidth="1"/>
    <col min="2" max="2" width="13.453125" style="2" customWidth="1"/>
    <col min="3" max="3" width="18.1796875" style="2" customWidth="1"/>
    <col min="4" max="4" width="8.7265625" style="1"/>
    <col min="5" max="5" width="12.90625" style="2" customWidth="1"/>
    <col min="6" max="6" width="25.54296875" style="2" customWidth="1"/>
    <col min="7" max="7" width="11.6328125" style="2" customWidth="1"/>
    <col min="8" max="8" width="11.81640625" customWidth="1"/>
    <col min="9" max="9" width="12.1796875" customWidth="1"/>
    <col min="10" max="11" width="11.6328125" bestFit="1" customWidth="1"/>
    <col min="12" max="12" width="13.7265625" customWidth="1"/>
    <col min="13" max="13" width="11.6328125" customWidth="1"/>
    <col min="14" max="14" width="12.7265625" customWidth="1"/>
    <col min="15" max="16" width="11.6328125" bestFit="1" customWidth="1"/>
    <col min="17" max="17" width="11.6328125" customWidth="1"/>
    <col min="19" max="19" width="11.453125" customWidth="1"/>
    <col min="20" max="20" width="9.90625" bestFit="1" customWidth="1"/>
    <col min="21" max="21" width="11.26953125" customWidth="1"/>
  </cols>
  <sheetData>
    <row r="1" spans="1:24" ht="33" customHeight="1" x14ac:dyDescent="0.35">
      <c r="A1" s="10" t="s">
        <v>7</v>
      </c>
      <c r="B1" s="10" t="s">
        <v>56</v>
      </c>
      <c r="C1" s="10" t="s">
        <v>58</v>
      </c>
      <c r="D1" s="11" t="s">
        <v>1</v>
      </c>
      <c r="E1" s="11" t="s">
        <v>2</v>
      </c>
      <c r="F1" s="11" t="s">
        <v>0</v>
      </c>
      <c r="G1" s="11" t="s">
        <v>4</v>
      </c>
      <c r="H1" s="11" t="s">
        <v>5</v>
      </c>
      <c r="I1" s="11" t="s">
        <v>6</v>
      </c>
      <c r="J1" s="11" t="s">
        <v>158</v>
      </c>
      <c r="K1" s="11" t="s">
        <v>159</v>
      </c>
      <c r="L1" s="83" t="s">
        <v>166</v>
      </c>
      <c r="M1" s="84"/>
      <c r="N1" s="11" t="s">
        <v>167</v>
      </c>
      <c r="O1" s="11" t="s">
        <v>168</v>
      </c>
      <c r="P1" s="82" t="s">
        <v>169</v>
      </c>
      <c r="Q1" s="78"/>
      <c r="S1" s="80" t="s">
        <v>31</v>
      </c>
      <c r="T1" s="81"/>
    </row>
    <row r="2" spans="1:24" ht="13" customHeight="1" x14ac:dyDescent="0.35">
      <c r="A2" s="37" t="s">
        <v>125</v>
      </c>
      <c r="B2" s="7" t="s">
        <v>57</v>
      </c>
      <c r="C2" s="17" t="s">
        <v>59</v>
      </c>
      <c r="D2" s="7">
        <v>50000</v>
      </c>
      <c r="E2" s="7" t="s">
        <v>3</v>
      </c>
      <c r="F2" s="7">
        <v>1</v>
      </c>
      <c r="G2" s="5">
        <f>(D2*F2) / 100</f>
        <v>500</v>
      </c>
      <c r="H2" s="45">
        <v>2.5000000000000001E-4</v>
      </c>
      <c r="I2" s="43">
        <f>(H2*G2)*100</f>
        <v>12.5</v>
      </c>
      <c r="J2" s="44">
        <v>4537</v>
      </c>
      <c r="K2" s="44">
        <v>4125</v>
      </c>
      <c r="L2" s="85">
        <f>8.25/100</f>
        <v>8.2500000000000004E-2</v>
      </c>
      <c r="M2" s="86"/>
      <c r="N2" s="13">
        <f>12.25/100</f>
        <v>0.1225</v>
      </c>
      <c r="O2" s="44">
        <f>L2*D2</f>
        <v>4125</v>
      </c>
      <c r="P2" s="87">
        <v>3300</v>
      </c>
      <c r="Q2" s="88"/>
      <c r="S2" s="7" t="s">
        <v>32</v>
      </c>
      <c r="T2" s="7" t="s">
        <v>43</v>
      </c>
    </row>
    <row r="3" spans="1:24" ht="13" customHeight="1" x14ac:dyDescent="0.35">
      <c r="A3" s="37" t="s">
        <v>127</v>
      </c>
      <c r="B3" s="7" t="s">
        <v>57</v>
      </c>
      <c r="C3" s="17" t="s">
        <v>157</v>
      </c>
      <c r="D3" s="7">
        <v>40000</v>
      </c>
      <c r="E3" s="7" t="s">
        <v>3</v>
      </c>
      <c r="F3" s="7">
        <v>1</v>
      </c>
      <c r="G3" s="5">
        <f>(D3*F3) / 100</f>
        <v>400</v>
      </c>
      <c r="H3" s="45">
        <v>2.5000000000000001E-4</v>
      </c>
      <c r="I3" s="43">
        <f>(H3*G3)*100</f>
        <v>10</v>
      </c>
      <c r="J3" s="44">
        <v>2695</v>
      </c>
      <c r="K3" s="44">
        <v>2450</v>
      </c>
      <c r="L3" s="85">
        <f>6.75/100</f>
        <v>6.7500000000000004E-2</v>
      </c>
      <c r="M3" s="86"/>
      <c r="N3" s="13">
        <f>10/100</f>
        <v>0.1</v>
      </c>
      <c r="O3" s="44">
        <f>L3*D3</f>
        <v>2700</v>
      </c>
      <c r="P3" s="87">
        <v>2700</v>
      </c>
      <c r="Q3" s="88"/>
      <c r="S3" s="7" t="s">
        <v>33</v>
      </c>
      <c r="T3" s="7" t="s">
        <v>44</v>
      </c>
    </row>
    <row r="4" spans="1:24" ht="13" customHeight="1" x14ac:dyDescent="0.35">
      <c r="A4" s="37" t="s">
        <v>142</v>
      </c>
      <c r="B4" s="7" t="s">
        <v>134</v>
      </c>
      <c r="C4" s="7" t="s">
        <v>170</v>
      </c>
      <c r="D4" s="7">
        <v>5000</v>
      </c>
      <c r="E4" s="7" t="s">
        <v>9</v>
      </c>
      <c r="F4" s="7">
        <v>1</v>
      </c>
      <c r="G4" s="5">
        <f>(D4*F4) / 100</f>
        <v>50</v>
      </c>
      <c r="H4" s="45">
        <v>0.25</v>
      </c>
      <c r="I4" s="44">
        <f>(H4*G4)</f>
        <v>12.5</v>
      </c>
      <c r="J4" s="44">
        <v>1430</v>
      </c>
      <c r="K4" s="44">
        <v>1300</v>
      </c>
      <c r="L4" s="87">
        <f>35/100</f>
        <v>0.35</v>
      </c>
      <c r="M4" s="88"/>
      <c r="N4" s="44">
        <f>55/100</f>
        <v>0.55000000000000004</v>
      </c>
      <c r="O4" s="44">
        <f>L4*D4</f>
        <v>1750</v>
      </c>
      <c r="P4" s="87">
        <v>1750</v>
      </c>
      <c r="Q4" s="88"/>
      <c r="S4" s="7" t="s">
        <v>34</v>
      </c>
      <c r="T4" s="7" t="s">
        <v>45</v>
      </c>
    </row>
    <row r="5" spans="1:24" ht="13" customHeight="1" x14ac:dyDescent="0.35">
      <c r="A5" s="37" t="s">
        <v>142</v>
      </c>
      <c r="B5" s="7" t="s">
        <v>139</v>
      </c>
      <c r="C5" s="7"/>
      <c r="D5" s="7"/>
      <c r="E5" s="7"/>
      <c r="F5" s="7"/>
      <c r="G5" s="5"/>
      <c r="H5" s="7"/>
      <c r="I5" s="13"/>
      <c r="J5" s="13"/>
      <c r="K5" s="13"/>
      <c r="L5" s="13"/>
      <c r="M5" s="13"/>
      <c r="N5" s="13"/>
      <c r="O5" s="44">
        <f t="shared" ref="O5:O6" si="0">L5*D5</f>
        <v>0</v>
      </c>
      <c r="P5" s="13"/>
      <c r="Q5" s="13"/>
      <c r="S5" s="7" t="s">
        <v>35</v>
      </c>
      <c r="T5" s="7" t="s">
        <v>46</v>
      </c>
    </row>
    <row r="6" spans="1:24" x14ac:dyDescent="0.35">
      <c r="A6" s="37" t="s">
        <v>8</v>
      </c>
      <c r="B6" s="7" t="s">
        <v>60</v>
      </c>
      <c r="C6" s="7" t="s">
        <v>61</v>
      </c>
      <c r="D6" s="7">
        <v>50000</v>
      </c>
      <c r="E6" s="7" t="s">
        <v>3</v>
      </c>
      <c r="F6" s="7">
        <v>1</v>
      </c>
      <c r="G6" s="12">
        <f>(D6*F6) / 100</f>
        <v>500</v>
      </c>
      <c r="H6" s="5">
        <v>0.01</v>
      </c>
      <c r="I6" s="44">
        <f>(H6*G6)</f>
        <v>5</v>
      </c>
      <c r="J6" s="44">
        <v>3300</v>
      </c>
      <c r="K6" s="44">
        <v>3000</v>
      </c>
      <c r="L6" s="44">
        <f>3/100</f>
        <v>0.03</v>
      </c>
      <c r="M6" s="44">
        <f>7/100</f>
        <v>7.0000000000000007E-2</v>
      </c>
      <c r="O6" s="44">
        <f t="shared" si="0"/>
        <v>1500</v>
      </c>
      <c r="P6" s="44">
        <v>1500</v>
      </c>
      <c r="Q6" s="44">
        <v>3500</v>
      </c>
      <c r="S6" s="7" t="s">
        <v>14</v>
      </c>
      <c r="T6" s="7" t="s">
        <v>47</v>
      </c>
    </row>
    <row r="7" spans="1:24" x14ac:dyDescent="0.35">
      <c r="A7" s="37" t="s">
        <v>138</v>
      </c>
      <c r="B7" s="7" t="s">
        <v>60</v>
      </c>
      <c r="C7" s="7" t="s">
        <v>170</v>
      </c>
      <c r="D7" s="7">
        <v>10</v>
      </c>
      <c r="E7" s="7" t="s">
        <v>171</v>
      </c>
      <c r="F7" s="7">
        <v>1</v>
      </c>
      <c r="G7" s="5">
        <f>(D7*F7)</f>
        <v>10</v>
      </c>
      <c r="H7" s="4">
        <v>1</v>
      </c>
      <c r="I7" s="44">
        <f>(H7*G7)</f>
        <v>10</v>
      </c>
      <c r="J7" s="44">
        <v>5478</v>
      </c>
      <c r="K7" s="44">
        <v>4980</v>
      </c>
      <c r="L7" s="87" t="s">
        <v>172</v>
      </c>
      <c r="M7" s="88"/>
      <c r="N7" s="44" t="s">
        <v>172</v>
      </c>
      <c r="O7" s="44" t="s">
        <v>172</v>
      </c>
      <c r="P7" s="87" t="s">
        <v>172</v>
      </c>
      <c r="Q7" s="88"/>
      <c r="S7" s="7" t="s">
        <v>36</v>
      </c>
      <c r="T7" s="7" t="s">
        <v>48</v>
      </c>
    </row>
    <row r="8" spans="1:24" x14ac:dyDescent="0.35">
      <c r="A8" s="37" t="s">
        <v>138</v>
      </c>
      <c r="B8" s="7" t="s">
        <v>139</v>
      </c>
      <c r="C8" s="7"/>
      <c r="D8" s="39"/>
      <c r="E8" s="7"/>
      <c r="F8" s="7"/>
      <c r="G8" s="7"/>
      <c r="H8" s="3"/>
      <c r="I8" s="3"/>
      <c r="J8" s="3"/>
      <c r="K8" s="3"/>
      <c r="L8" s="3"/>
      <c r="M8" s="3"/>
      <c r="N8" s="3"/>
      <c r="O8" s="3"/>
      <c r="P8" s="3"/>
      <c r="Q8" s="3"/>
      <c r="S8" s="7" t="s">
        <v>37</v>
      </c>
      <c r="T8" s="7" t="s">
        <v>49</v>
      </c>
    </row>
    <row r="9" spans="1:24" x14ac:dyDescent="0.35">
      <c r="A9" s="37" t="s">
        <v>140</v>
      </c>
      <c r="B9" s="7" t="s">
        <v>60</v>
      </c>
      <c r="C9" s="7" t="s">
        <v>170</v>
      </c>
      <c r="D9" s="7">
        <v>37500</v>
      </c>
      <c r="E9" s="7" t="s">
        <v>3</v>
      </c>
      <c r="F9" s="7">
        <v>1</v>
      </c>
      <c r="G9" s="5">
        <f>(D9*F9) / 100</f>
        <v>375</v>
      </c>
      <c r="H9" s="5">
        <v>0.05</v>
      </c>
      <c r="I9" s="44">
        <f>(H9*G9)</f>
        <v>18.75</v>
      </c>
      <c r="J9" s="44">
        <v>6600</v>
      </c>
      <c r="K9" s="44">
        <v>6000</v>
      </c>
      <c r="L9" s="87" t="s">
        <v>172</v>
      </c>
      <c r="M9" s="88"/>
      <c r="N9" s="44" t="s">
        <v>172</v>
      </c>
      <c r="O9" s="44" t="s">
        <v>172</v>
      </c>
      <c r="P9" s="87" t="s">
        <v>172</v>
      </c>
      <c r="Q9" s="88"/>
      <c r="S9" s="7" t="s">
        <v>38</v>
      </c>
      <c r="T9" s="7" t="s">
        <v>50</v>
      </c>
    </row>
    <row r="10" spans="1:24" x14ac:dyDescent="0.35">
      <c r="A10" s="37" t="s">
        <v>141</v>
      </c>
      <c r="B10" s="7" t="s">
        <v>139</v>
      </c>
      <c r="C10" s="7" t="s">
        <v>173</v>
      </c>
      <c r="D10" s="7">
        <v>10</v>
      </c>
      <c r="E10" s="7" t="s">
        <v>171</v>
      </c>
      <c r="F10" s="7">
        <v>1</v>
      </c>
      <c r="G10" s="5">
        <f>(D10*F10)</f>
        <v>10</v>
      </c>
      <c r="H10" s="5">
        <v>1</v>
      </c>
      <c r="I10" s="44">
        <f>(H10*G10)</f>
        <v>10</v>
      </c>
      <c r="J10" s="13" t="s">
        <v>172</v>
      </c>
      <c r="K10" s="13" t="s">
        <v>172</v>
      </c>
      <c r="L10" s="89" t="s">
        <v>172</v>
      </c>
      <c r="M10" s="90"/>
      <c r="N10" s="13" t="s">
        <v>172</v>
      </c>
      <c r="O10" s="13" t="s">
        <v>172</v>
      </c>
      <c r="P10" s="85" t="s">
        <v>172</v>
      </c>
      <c r="Q10" s="86"/>
      <c r="S10" s="7" t="s">
        <v>39</v>
      </c>
      <c r="T10" s="7" t="s">
        <v>51</v>
      </c>
    </row>
    <row r="11" spans="1:24" x14ac:dyDescent="0.35">
      <c r="A11" s="37" t="s">
        <v>126</v>
      </c>
      <c r="B11" s="7" t="s">
        <v>60</v>
      </c>
      <c r="C11" s="7"/>
      <c r="D11" s="7">
        <v>42000</v>
      </c>
      <c r="E11" s="7" t="s">
        <v>174</v>
      </c>
      <c r="F11" s="7">
        <v>1</v>
      </c>
      <c r="G11" s="5">
        <f>((D11/42)*F11)</f>
        <v>1000</v>
      </c>
      <c r="H11" s="4">
        <f>1/100</f>
        <v>0.01</v>
      </c>
      <c r="I11" s="44">
        <f>(H11*G11)</f>
        <v>10</v>
      </c>
      <c r="J11" s="44">
        <v>6765</v>
      </c>
      <c r="K11" s="44">
        <v>6150</v>
      </c>
      <c r="L11" s="3"/>
      <c r="M11" s="3"/>
      <c r="N11" s="3"/>
      <c r="O11" s="3"/>
      <c r="P11" s="3"/>
      <c r="Q11" s="3"/>
      <c r="S11" s="7" t="s">
        <v>40</v>
      </c>
      <c r="T11" s="7" t="s">
        <v>52</v>
      </c>
    </row>
    <row r="12" spans="1:24" x14ac:dyDescent="0.35">
      <c r="A12" s="37" t="s">
        <v>128</v>
      </c>
      <c r="B12" s="7" t="s">
        <v>129</v>
      </c>
      <c r="C12" s="7"/>
      <c r="D12" s="39"/>
      <c r="E12" s="7"/>
      <c r="F12" s="7"/>
      <c r="G12" s="7"/>
      <c r="H12" s="3"/>
      <c r="I12" s="3"/>
      <c r="J12" s="3"/>
      <c r="K12" s="3"/>
      <c r="L12" s="3"/>
      <c r="M12" s="3"/>
      <c r="N12" s="3"/>
      <c r="O12" s="3"/>
      <c r="P12" s="3"/>
      <c r="Q12" s="3"/>
      <c r="S12" s="7" t="s">
        <v>41</v>
      </c>
      <c r="T12" s="7" t="s">
        <v>53</v>
      </c>
    </row>
    <row r="13" spans="1:24" x14ac:dyDescent="0.35">
      <c r="A13" s="37" t="s">
        <v>130</v>
      </c>
      <c r="B13" s="7" t="s">
        <v>129</v>
      </c>
      <c r="C13" s="7"/>
      <c r="D13" s="39"/>
      <c r="E13" s="7"/>
      <c r="F13" s="7"/>
      <c r="G13" s="7"/>
      <c r="H13" s="3"/>
      <c r="I13" s="3"/>
      <c r="J13" s="3"/>
      <c r="K13" s="3"/>
      <c r="L13" s="3"/>
      <c r="M13" s="3"/>
      <c r="N13" s="3"/>
      <c r="O13" s="3"/>
      <c r="P13" s="3"/>
      <c r="Q13" s="3"/>
      <c r="S13" s="7" t="s">
        <v>42</v>
      </c>
      <c r="T13" s="7" t="s">
        <v>54</v>
      </c>
    </row>
    <row r="14" spans="1:24" x14ac:dyDescent="0.35">
      <c r="A14" s="37" t="s">
        <v>131</v>
      </c>
      <c r="B14" s="7" t="s">
        <v>129</v>
      </c>
      <c r="C14" s="7"/>
      <c r="D14" s="39"/>
      <c r="E14" s="7"/>
      <c r="F14" s="7"/>
      <c r="G14" s="7"/>
      <c r="H14" s="3"/>
      <c r="I14" s="3"/>
      <c r="J14" s="3"/>
      <c r="K14" s="3"/>
      <c r="L14" s="3"/>
      <c r="M14" s="3"/>
      <c r="N14" s="3"/>
      <c r="O14" s="3"/>
      <c r="P14" s="3"/>
      <c r="Q14" s="3"/>
    </row>
    <row r="15" spans="1:24" x14ac:dyDescent="0.35">
      <c r="A15" s="37" t="s">
        <v>132</v>
      </c>
      <c r="B15" s="7" t="s">
        <v>60</v>
      </c>
      <c r="C15" s="7"/>
      <c r="D15" s="39"/>
      <c r="E15" s="7"/>
      <c r="F15" s="7"/>
      <c r="G15" s="7"/>
      <c r="H15" s="3"/>
      <c r="I15" s="3"/>
      <c r="J15" s="3"/>
      <c r="K15" s="3"/>
      <c r="L15" s="3"/>
      <c r="M15" s="3"/>
      <c r="N15" s="3"/>
      <c r="O15" s="3"/>
      <c r="P15" s="3"/>
      <c r="Q15" s="3"/>
    </row>
    <row r="16" spans="1:24" ht="14.5" customHeight="1" x14ac:dyDescent="0.35">
      <c r="A16" s="37" t="s">
        <v>132</v>
      </c>
      <c r="B16" s="7" t="s">
        <v>129</v>
      </c>
      <c r="C16" s="7"/>
      <c r="D16" s="39"/>
      <c r="E16" s="7"/>
      <c r="F16" s="7"/>
      <c r="G16" s="7"/>
      <c r="H16" s="3"/>
      <c r="I16" s="3"/>
      <c r="J16" s="3"/>
      <c r="K16" s="3"/>
      <c r="L16" s="3"/>
      <c r="M16" s="3"/>
      <c r="N16" s="3"/>
      <c r="O16" s="3"/>
      <c r="P16" s="3"/>
      <c r="Q16" s="3"/>
      <c r="S16" s="75" t="s">
        <v>134</v>
      </c>
      <c r="T16" s="63" t="s">
        <v>154</v>
      </c>
      <c r="U16" s="63"/>
      <c r="V16" s="63"/>
      <c r="W16" s="63"/>
      <c r="X16" s="63"/>
    </row>
    <row r="17" spans="1:24" x14ac:dyDescent="0.35">
      <c r="A17" s="37" t="s">
        <v>133</v>
      </c>
      <c r="B17" s="7" t="s">
        <v>134</v>
      </c>
      <c r="C17" s="7"/>
      <c r="D17" s="39"/>
      <c r="E17" s="7"/>
      <c r="F17" s="7"/>
      <c r="G17" s="7"/>
      <c r="H17" s="3"/>
      <c r="I17" s="3"/>
      <c r="J17" s="3"/>
      <c r="K17" s="3"/>
      <c r="L17" s="3"/>
      <c r="M17" s="3"/>
      <c r="N17" s="3"/>
      <c r="O17" s="3"/>
      <c r="P17" s="3"/>
      <c r="Q17" s="3"/>
      <c r="S17" s="75"/>
      <c r="T17" s="63"/>
      <c r="U17" s="63"/>
      <c r="V17" s="63"/>
      <c r="W17" s="63"/>
      <c r="X17" s="63"/>
    </row>
    <row r="18" spans="1:24" x14ac:dyDescent="0.35">
      <c r="A18" s="37" t="s">
        <v>135</v>
      </c>
      <c r="B18" s="7" t="s">
        <v>60</v>
      </c>
      <c r="C18" s="7"/>
      <c r="D18" s="39"/>
      <c r="E18" s="7"/>
      <c r="F18" s="7"/>
      <c r="G18" s="7"/>
      <c r="H18" s="3"/>
      <c r="I18" s="3"/>
      <c r="J18" s="3"/>
      <c r="K18" s="3"/>
      <c r="L18" s="3"/>
      <c r="M18" s="3"/>
      <c r="N18" s="3"/>
      <c r="O18" s="3"/>
      <c r="P18" s="3"/>
      <c r="Q18" s="3"/>
      <c r="S18" s="75"/>
      <c r="T18" s="63"/>
      <c r="U18" s="63"/>
      <c r="V18" s="63"/>
      <c r="W18" s="63"/>
      <c r="X18" s="63"/>
    </row>
    <row r="19" spans="1:24" x14ac:dyDescent="0.35">
      <c r="A19" s="37" t="s">
        <v>136</v>
      </c>
      <c r="B19" s="7" t="s">
        <v>129</v>
      </c>
      <c r="C19" s="7"/>
      <c r="D19" s="39"/>
      <c r="E19" s="7"/>
      <c r="F19" s="7"/>
      <c r="G19" s="7"/>
      <c r="H19" s="3"/>
      <c r="I19" s="3"/>
      <c r="J19" s="3"/>
      <c r="K19" s="3"/>
      <c r="L19" s="3"/>
      <c r="M19" s="3"/>
      <c r="N19" s="3"/>
      <c r="O19" s="3"/>
      <c r="P19" s="3"/>
      <c r="Q19" s="3"/>
      <c r="S19" s="40"/>
      <c r="T19" s="41"/>
      <c r="U19" s="41"/>
      <c r="V19" s="41"/>
    </row>
    <row r="20" spans="1:24" x14ac:dyDescent="0.35">
      <c r="A20" s="37" t="s">
        <v>137</v>
      </c>
      <c r="B20" s="7" t="s">
        <v>57</v>
      </c>
      <c r="C20" s="7"/>
      <c r="D20" s="39"/>
      <c r="E20" s="7"/>
      <c r="F20" s="7"/>
      <c r="G20" s="7"/>
      <c r="H20" s="3"/>
      <c r="I20" s="3"/>
      <c r="J20" s="3"/>
      <c r="K20" s="3"/>
      <c r="L20" s="3"/>
      <c r="M20" s="3"/>
      <c r="N20" s="3"/>
      <c r="O20" s="3"/>
      <c r="P20" s="3"/>
      <c r="Q20" s="3"/>
    </row>
    <row r="21" spans="1:24" x14ac:dyDescent="0.35">
      <c r="A21" s="37" t="s">
        <v>143</v>
      </c>
      <c r="B21" s="7" t="s">
        <v>139</v>
      </c>
      <c r="C21" s="7"/>
      <c r="D21" s="39"/>
      <c r="E21" s="7"/>
      <c r="F21" s="7"/>
      <c r="G21" s="7"/>
      <c r="H21" s="3"/>
      <c r="I21" s="3"/>
      <c r="J21" s="3"/>
      <c r="K21" s="3"/>
      <c r="L21" s="3"/>
      <c r="M21" s="3"/>
      <c r="N21" s="3"/>
      <c r="O21" s="3"/>
      <c r="P21" s="3"/>
      <c r="Q21" s="3"/>
    </row>
    <row r="22" spans="1:24" ht="14.5" customHeight="1" x14ac:dyDescent="0.35">
      <c r="A22" s="37" t="s">
        <v>144</v>
      </c>
      <c r="B22" s="7" t="s">
        <v>134</v>
      </c>
      <c r="C22" s="7"/>
      <c r="D22" s="39"/>
      <c r="E22" s="7"/>
      <c r="F22" s="7"/>
      <c r="G22" s="7"/>
      <c r="H22" s="3"/>
      <c r="I22" s="3"/>
      <c r="J22" s="3"/>
      <c r="K22" s="3"/>
      <c r="L22" s="3"/>
      <c r="M22" s="3"/>
      <c r="N22" s="3"/>
      <c r="O22" s="3"/>
      <c r="P22" s="3"/>
      <c r="Q22" s="3"/>
      <c r="S22" s="75" t="s">
        <v>139</v>
      </c>
      <c r="T22" s="63" t="s">
        <v>155</v>
      </c>
      <c r="U22" s="63"/>
      <c r="V22" s="63"/>
      <c r="W22" s="63"/>
      <c r="X22" s="63"/>
    </row>
    <row r="23" spans="1:24" x14ac:dyDescent="0.35">
      <c r="A23" s="38" t="s">
        <v>145</v>
      </c>
      <c r="B23" s="14" t="s">
        <v>134</v>
      </c>
      <c r="C23" s="14"/>
      <c r="D23" s="14">
        <v>100</v>
      </c>
      <c r="E23" s="14" t="s">
        <v>55</v>
      </c>
      <c r="F23" s="14">
        <v>1</v>
      </c>
      <c r="G23" s="15">
        <f>(D23*F23) / 100</f>
        <v>1</v>
      </c>
      <c r="H23" s="14">
        <v>0.1</v>
      </c>
      <c r="I23" s="43">
        <f>(H23*G23)</f>
        <v>0.1</v>
      </c>
      <c r="J23" s="44"/>
      <c r="K23" s="44"/>
      <c r="L23" s="44"/>
      <c r="M23" s="44"/>
      <c r="N23" s="44"/>
      <c r="O23" s="44"/>
      <c r="P23" s="44"/>
      <c r="Q23" s="44"/>
      <c r="S23" s="75"/>
      <c r="T23" s="63"/>
      <c r="U23" s="63"/>
      <c r="V23" s="63"/>
      <c r="W23" s="63"/>
      <c r="X23" s="63"/>
    </row>
    <row r="24" spans="1:24" x14ac:dyDescent="0.35">
      <c r="A24" s="37" t="s">
        <v>146</v>
      </c>
      <c r="B24" s="7" t="s">
        <v>134</v>
      </c>
      <c r="C24" s="7"/>
      <c r="D24" s="39"/>
      <c r="E24" s="7"/>
      <c r="F24" s="7"/>
      <c r="G24" s="7"/>
      <c r="H24" s="3"/>
      <c r="I24" s="3"/>
      <c r="J24" s="3"/>
      <c r="K24" s="3"/>
      <c r="L24" s="3"/>
      <c r="M24" s="3"/>
      <c r="N24" s="3"/>
      <c r="O24" s="3"/>
      <c r="P24" s="3"/>
      <c r="Q24" s="3"/>
      <c r="S24" s="75"/>
      <c r="T24" s="63"/>
      <c r="U24" s="63"/>
      <c r="V24" s="63"/>
      <c r="W24" s="63"/>
      <c r="X24" s="63"/>
    </row>
    <row r="25" spans="1:24" x14ac:dyDescent="0.35">
      <c r="A25" s="37" t="s">
        <v>147</v>
      </c>
      <c r="B25" s="7" t="s">
        <v>60</v>
      </c>
      <c r="C25" s="7"/>
      <c r="D25" s="39"/>
      <c r="E25" s="7"/>
      <c r="F25" s="7"/>
      <c r="G25" s="7"/>
      <c r="H25" s="3"/>
      <c r="I25" s="3"/>
      <c r="J25" s="3"/>
      <c r="K25" s="3"/>
      <c r="L25" s="3"/>
      <c r="M25" s="3"/>
      <c r="N25" s="3"/>
      <c r="O25" s="3"/>
      <c r="P25" s="3"/>
      <c r="Q25" s="3"/>
      <c r="S25" s="75"/>
      <c r="T25" s="63"/>
      <c r="U25" s="63"/>
      <c r="V25" s="63"/>
      <c r="W25" s="63"/>
      <c r="X25" s="63"/>
    </row>
    <row r="26" spans="1:24" x14ac:dyDescent="0.35">
      <c r="A26" s="37" t="s">
        <v>148</v>
      </c>
      <c r="B26" s="7" t="s">
        <v>139</v>
      </c>
      <c r="C26" s="7"/>
      <c r="D26" s="39"/>
      <c r="E26" s="7"/>
      <c r="F26" s="7"/>
      <c r="G26" s="7"/>
      <c r="H26" s="3"/>
      <c r="I26" s="3"/>
      <c r="J26" s="3"/>
      <c r="K26" s="3"/>
      <c r="L26" s="3"/>
      <c r="M26" s="3"/>
      <c r="N26" s="3"/>
      <c r="O26" s="3"/>
      <c r="P26" s="3"/>
      <c r="Q26" s="3"/>
      <c r="S26" s="75"/>
      <c r="T26" s="63"/>
      <c r="U26" s="63"/>
      <c r="V26" s="63"/>
      <c r="W26" s="63"/>
      <c r="X26" s="63"/>
    </row>
    <row r="27" spans="1:24" x14ac:dyDescent="0.35">
      <c r="A27" s="37" t="s">
        <v>149</v>
      </c>
      <c r="B27" s="7" t="s">
        <v>134</v>
      </c>
      <c r="C27" s="7"/>
      <c r="D27" s="39"/>
      <c r="E27" s="7"/>
      <c r="F27" s="7"/>
      <c r="G27" s="7"/>
      <c r="H27" s="3"/>
      <c r="I27" s="3"/>
      <c r="J27" s="3"/>
      <c r="K27" s="3"/>
      <c r="L27" s="3"/>
      <c r="M27" s="3"/>
      <c r="N27" s="3"/>
      <c r="O27" s="3"/>
      <c r="P27" s="3"/>
      <c r="Q27" s="3"/>
      <c r="S27" s="75"/>
      <c r="T27" s="63"/>
      <c r="U27" s="63"/>
      <c r="V27" s="63"/>
      <c r="W27" s="63"/>
      <c r="X27" s="63"/>
    </row>
    <row r="28" spans="1:24" x14ac:dyDescent="0.35">
      <c r="A28" s="37" t="s">
        <v>149</v>
      </c>
      <c r="B28" s="7" t="s">
        <v>150</v>
      </c>
      <c r="C28" s="7"/>
      <c r="D28" s="39"/>
      <c r="E28" s="7"/>
      <c r="F28" s="7"/>
      <c r="G28" s="7"/>
      <c r="H28" s="3"/>
      <c r="I28" s="3"/>
      <c r="J28" s="3"/>
      <c r="K28" s="3"/>
      <c r="L28" s="3"/>
      <c r="M28" s="3"/>
      <c r="N28" s="3"/>
      <c r="O28" s="3"/>
      <c r="P28" s="3"/>
      <c r="Q28" s="3"/>
    </row>
    <row r="29" spans="1:24" x14ac:dyDescent="0.35">
      <c r="A29" s="37" t="s">
        <v>151</v>
      </c>
      <c r="B29" s="7" t="s">
        <v>152</v>
      </c>
      <c r="C29" s="7"/>
      <c r="D29" s="39"/>
      <c r="E29" s="7"/>
      <c r="F29" s="7"/>
      <c r="G29" s="7"/>
      <c r="H29" s="3"/>
      <c r="I29" s="3"/>
      <c r="J29" s="3"/>
      <c r="K29" s="3"/>
      <c r="L29" s="3"/>
      <c r="M29" s="3"/>
      <c r="N29" s="3"/>
      <c r="O29" s="3"/>
      <c r="P29" s="3"/>
      <c r="Q29" s="3"/>
    </row>
    <row r="30" spans="1:24" ht="14.5" customHeight="1" x14ac:dyDescent="0.35">
      <c r="A30" s="37" t="s">
        <v>153</v>
      </c>
      <c r="B30" s="7" t="s">
        <v>139</v>
      </c>
      <c r="C30" s="7"/>
      <c r="D30" s="39"/>
      <c r="E30" s="7"/>
      <c r="F30" s="7"/>
      <c r="G30" s="7"/>
      <c r="H30" s="3"/>
      <c r="I30" s="3"/>
      <c r="J30" s="3"/>
      <c r="K30" s="3"/>
      <c r="L30" s="3"/>
      <c r="M30" s="3"/>
      <c r="N30" s="3"/>
      <c r="O30" s="3"/>
      <c r="P30" s="3"/>
      <c r="Q30" s="3"/>
      <c r="S30" s="42" t="s">
        <v>152</v>
      </c>
      <c r="T30" s="63" t="s">
        <v>156</v>
      </c>
      <c r="U30" s="63"/>
      <c r="V30" s="63"/>
      <c r="W30" s="63"/>
      <c r="X30" s="63"/>
    </row>
    <row r="31" spans="1:24" x14ac:dyDescent="0.35">
      <c r="S31" s="42"/>
      <c r="T31" s="63"/>
      <c r="U31" s="63"/>
      <c r="V31" s="63"/>
      <c r="W31" s="63"/>
      <c r="X31" s="63"/>
    </row>
    <row r="32" spans="1:24" x14ac:dyDescent="0.35">
      <c r="S32" s="42"/>
      <c r="T32" s="63"/>
      <c r="U32" s="63"/>
      <c r="V32" s="63"/>
      <c r="W32" s="63"/>
      <c r="X32" s="63"/>
    </row>
    <row r="33" spans="1:24" x14ac:dyDescent="0.35">
      <c r="S33" s="42"/>
      <c r="T33" s="9"/>
      <c r="U33" s="9"/>
      <c r="V33" s="9"/>
      <c r="W33" s="9"/>
      <c r="X33" s="9"/>
    </row>
    <row r="34" spans="1:24" x14ac:dyDescent="0.35">
      <c r="A34" s="79" t="s">
        <v>267</v>
      </c>
      <c r="B34" s="79"/>
      <c r="C34" s="79"/>
      <c r="D34" s="79"/>
      <c r="E34" s="79"/>
      <c r="T34" s="41"/>
      <c r="U34" s="41"/>
      <c r="V34" s="41"/>
      <c r="W34" s="41"/>
      <c r="X34" s="41"/>
    </row>
    <row r="35" spans="1:24" ht="14.5" customHeight="1" x14ac:dyDescent="0.35">
      <c r="A35" s="63" t="s">
        <v>263</v>
      </c>
      <c r="B35" s="63"/>
      <c r="C35" s="63"/>
      <c r="D35" s="63"/>
      <c r="E35" s="63"/>
      <c r="G35" s="77" t="s">
        <v>162</v>
      </c>
      <c r="H35" s="63" t="s">
        <v>163</v>
      </c>
      <c r="I35" s="63"/>
      <c r="J35" s="63"/>
      <c r="K35" s="63"/>
      <c r="L35" s="9"/>
      <c r="M35" s="78" t="s">
        <v>164</v>
      </c>
      <c r="N35" s="63" t="s">
        <v>165</v>
      </c>
      <c r="O35" s="63"/>
      <c r="P35" s="63"/>
      <c r="Q35" s="63"/>
    </row>
    <row r="36" spans="1:24" ht="14.5" customHeight="1" x14ac:dyDescent="0.35">
      <c r="A36" s="63"/>
      <c r="B36" s="63"/>
      <c r="C36" s="63"/>
      <c r="D36" s="63"/>
      <c r="E36" s="63"/>
      <c r="G36" s="77"/>
      <c r="H36" s="63"/>
      <c r="I36" s="63"/>
      <c r="J36" s="63"/>
      <c r="K36" s="63"/>
      <c r="L36" s="9"/>
      <c r="M36" s="78"/>
      <c r="N36" s="63"/>
      <c r="O36" s="63"/>
      <c r="P36" s="63"/>
      <c r="Q36" s="63"/>
      <c r="S36" s="75" t="s">
        <v>158</v>
      </c>
      <c r="T36" s="63" t="s">
        <v>160</v>
      </c>
      <c r="U36" s="63"/>
      <c r="V36" s="63"/>
      <c r="W36" s="63"/>
      <c r="X36" s="63"/>
    </row>
    <row r="37" spans="1:24" x14ac:dyDescent="0.35">
      <c r="A37" s="63"/>
      <c r="B37" s="63"/>
      <c r="C37" s="63"/>
      <c r="D37" s="63"/>
      <c r="E37" s="63"/>
      <c r="G37" s="77"/>
      <c r="H37" s="63"/>
      <c r="I37" s="63"/>
      <c r="J37" s="63"/>
      <c r="K37" s="63"/>
      <c r="L37" s="9"/>
      <c r="M37" s="78"/>
      <c r="N37" s="63"/>
      <c r="O37" s="63"/>
      <c r="P37" s="63"/>
      <c r="Q37" s="63"/>
      <c r="S37" s="75"/>
      <c r="T37" s="63"/>
      <c r="U37" s="63"/>
      <c r="V37" s="63"/>
      <c r="W37" s="63"/>
      <c r="X37" s="63"/>
    </row>
    <row r="38" spans="1:24" x14ac:dyDescent="0.35">
      <c r="A38" s="63"/>
      <c r="B38" s="63"/>
      <c r="C38" s="63"/>
      <c r="D38" s="63"/>
      <c r="E38" s="63"/>
      <c r="G38" s="77"/>
      <c r="H38" s="63"/>
      <c r="I38" s="63"/>
      <c r="J38" s="63"/>
      <c r="K38" s="63"/>
      <c r="L38" s="9"/>
      <c r="M38" s="78"/>
      <c r="N38" s="63"/>
      <c r="O38" s="63"/>
      <c r="P38" s="63"/>
      <c r="Q38" s="63"/>
      <c r="S38" s="75"/>
      <c r="T38" s="63"/>
      <c r="U38" s="63"/>
      <c r="V38" s="63"/>
      <c r="W38" s="63"/>
      <c r="X38" s="63"/>
    </row>
    <row r="39" spans="1:24" x14ac:dyDescent="0.35">
      <c r="A39" s="63"/>
      <c r="B39" s="63"/>
      <c r="C39" s="63"/>
      <c r="D39" s="63"/>
      <c r="E39" s="63"/>
      <c r="G39" s="77"/>
      <c r="H39" s="63"/>
      <c r="I39" s="63"/>
      <c r="J39" s="63"/>
      <c r="K39" s="63"/>
      <c r="L39" s="9"/>
      <c r="M39" s="78"/>
      <c r="N39" s="63"/>
      <c r="O39" s="63"/>
      <c r="P39" s="63"/>
      <c r="Q39" s="63"/>
      <c r="S39" s="75"/>
      <c r="T39" s="63"/>
      <c r="U39" s="63"/>
      <c r="V39" s="63"/>
      <c r="W39" s="63"/>
      <c r="X39" s="63"/>
    </row>
    <row r="40" spans="1:24" x14ac:dyDescent="0.35">
      <c r="A40" s="63"/>
      <c r="B40" s="63"/>
      <c r="C40" s="63"/>
      <c r="D40" s="63"/>
      <c r="E40" s="63"/>
      <c r="G40" s="77"/>
      <c r="H40" s="63"/>
      <c r="I40" s="63"/>
      <c r="J40" s="63"/>
      <c r="K40" s="63"/>
      <c r="L40" s="9"/>
      <c r="M40" s="78"/>
      <c r="N40" s="63"/>
      <c r="O40" s="63"/>
      <c r="P40" s="63"/>
      <c r="Q40" s="63"/>
    </row>
    <row r="41" spans="1:24" ht="14.5" customHeight="1" x14ac:dyDescent="0.35">
      <c r="A41" s="63"/>
      <c r="B41" s="63"/>
      <c r="C41" s="63"/>
      <c r="D41" s="63"/>
      <c r="E41" s="63"/>
      <c r="G41" s="77"/>
      <c r="H41" s="63"/>
      <c r="I41" s="63"/>
      <c r="J41" s="63"/>
      <c r="K41" s="63"/>
      <c r="L41" s="9"/>
      <c r="M41" s="78"/>
      <c r="N41" s="63"/>
      <c r="O41" s="63"/>
      <c r="P41" s="63"/>
      <c r="Q41" s="63"/>
    </row>
    <row r="42" spans="1:24" ht="14.5" customHeight="1" x14ac:dyDescent="0.35">
      <c r="A42" s="63"/>
      <c r="B42" s="63"/>
      <c r="C42" s="63"/>
      <c r="D42" s="63"/>
      <c r="E42" s="63"/>
      <c r="G42" s="77"/>
      <c r="H42" s="63"/>
      <c r="I42" s="63"/>
      <c r="J42" s="63"/>
      <c r="K42" s="63"/>
      <c r="L42" s="9"/>
      <c r="M42" s="78"/>
      <c r="N42" s="63"/>
      <c r="O42" s="63"/>
      <c r="P42" s="63"/>
      <c r="Q42" s="63"/>
      <c r="S42" s="75" t="s">
        <v>159</v>
      </c>
      <c r="T42" s="63" t="s">
        <v>161</v>
      </c>
      <c r="U42" s="63"/>
      <c r="V42" s="63"/>
      <c r="W42" s="63"/>
      <c r="X42" s="63"/>
    </row>
    <row r="43" spans="1:24" x14ac:dyDescent="0.35">
      <c r="A43" s="63"/>
      <c r="B43" s="63"/>
      <c r="C43" s="63"/>
      <c r="D43" s="63"/>
      <c r="E43" s="63"/>
      <c r="G43" s="77"/>
      <c r="H43" s="63"/>
      <c r="I43" s="63"/>
      <c r="J43" s="63"/>
      <c r="K43" s="63"/>
      <c r="L43" s="9"/>
      <c r="M43" s="78"/>
      <c r="N43" s="63"/>
      <c r="O43" s="63"/>
      <c r="P43" s="63"/>
      <c r="Q43" s="63"/>
      <c r="S43" s="75"/>
      <c r="T43" s="63"/>
      <c r="U43" s="63"/>
      <c r="V43" s="63"/>
      <c r="W43" s="63"/>
      <c r="X43" s="63"/>
    </row>
    <row r="44" spans="1:24" x14ac:dyDescent="0.35">
      <c r="A44" s="63"/>
      <c r="B44" s="63"/>
      <c r="C44" s="63"/>
      <c r="D44" s="63"/>
      <c r="E44" s="63"/>
      <c r="G44" s="77"/>
      <c r="H44" s="63"/>
      <c r="I44" s="63"/>
      <c r="J44" s="63"/>
      <c r="K44" s="63"/>
      <c r="L44" s="9"/>
      <c r="M44" s="9"/>
      <c r="N44" s="9"/>
      <c r="O44" s="9"/>
      <c r="P44" s="9"/>
      <c r="Q44" s="9"/>
      <c r="S44" s="75"/>
      <c r="T44" s="63"/>
      <c r="U44" s="63"/>
      <c r="V44" s="63"/>
      <c r="W44" s="63"/>
      <c r="X44" s="63"/>
    </row>
    <row r="45" spans="1:24" x14ac:dyDescent="0.35">
      <c r="A45" s="63"/>
      <c r="B45" s="63"/>
      <c r="C45" s="63"/>
      <c r="D45" s="63"/>
      <c r="E45" s="63"/>
      <c r="G45" s="77"/>
      <c r="H45" s="63"/>
      <c r="I45" s="63"/>
      <c r="J45" s="63"/>
      <c r="K45" s="63"/>
      <c r="L45" s="9"/>
      <c r="M45" s="9"/>
      <c r="N45" s="9"/>
      <c r="O45" s="9"/>
      <c r="P45" s="9"/>
      <c r="Q45" s="9"/>
      <c r="S45" s="75"/>
      <c r="T45" s="63"/>
      <c r="U45" s="63"/>
      <c r="V45" s="63"/>
      <c r="W45" s="63"/>
      <c r="X45" s="63"/>
    </row>
    <row r="46" spans="1:24" x14ac:dyDescent="0.35">
      <c r="A46" s="63"/>
      <c r="B46" s="63"/>
      <c r="C46" s="63"/>
      <c r="D46" s="63"/>
      <c r="E46" s="63"/>
      <c r="G46" s="77"/>
      <c r="H46" s="63"/>
      <c r="I46" s="63"/>
      <c r="J46" s="63"/>
      <c r="K46" s="63"/>
      <c r="L46" s="9"/>
      <c r="M46" s="9"/>
      <c r="N46" s="9"/>
      <c r="O46" s="9"/>
      <c r="P46" s="9"/>
      <c r="Q46" s="9"/>
      <c r="S46" s="75"/>
      <c r="T46" s="63"/>
      <c r="U46" s="63"/>
      <c r="V46" s="63"/>
      <c r="W46" s="63"/>
      <c r="X46" s="63"/>
    </row>
    <row r="47" spans="1:24" x14ac:dyDescent="0.35">
      <c r="A47" s="63"/>
      <c r="B47" s="63"/>
      <c r="C47" s="63"/>
      <c r="D47" s="63"/>
      <c r="E47" s="63"/>
      <c r="G47" s="77"/>
      <c r="H47" s="63"/>
      <c r="I47" s="63"/>
      <c r="J47" s="63"/>
      <c r="K47" s="63"/>
      <c r="L47" s="9"/>
      <c r="M47" s="9"/>
      <c r="N47" s="9"/>
      <c r="O47" s="9"/>
      <c r="P47" s="9"/>
      <c r="Q47" s="9"/>
      <c r="S47" s="75"/>
      <c r="T47" s="63"/>
      <c r="U47" s="63"/>
      <c r="V47" s="63"/>
      <c r="W47" s="63"/>
      <c r="X47" s="63"/>
    </row>
    <row r="48" spans="1:24" x14ac:dyDescent="0.35">
      <c r="A48" s="63"/>
      <c r="B48" s="63"/>
      <c r="C48" s="63"/>
      <c r="D48" s="63"/>
      <c r="E48" s="63"/>
      <c r="G48" s="77"/>
      <c r="H48" s="63"/>
      <c r="I48" s="63"/>
      <c r="J48" s="63"/>
      <c r="K48" s="63"/>
      <c r="L48" s="9"/>
      <c r="M48" s="9"/>
      <c r="N48" s="9"/>
      <c r="O48" s="9"/>
      <c r="P48" s="9"/>
      <c r="Q48" s="9"/>
      <c r="S48" s="75"/>
      <c r="T48" s="63"/>
      <c r="U48" s="63"/>
      <c r="V48" s="63"/>
      <c r="W48" s="63"/>
      <c r="X48" s="63"/>
    </row>
    <row r="49" spans="1:17" x14ac:dyDescent="0.35">
      <c r="A49" s="63"/>
      <c r="B49" s="63"/>
      <c r="C49" s="63"/>
      <c r="D49" s="63"/>
      <c r="E49" s="63"/>
    </row>
    <row r="50" spans="1:17" x14ac:dyDescent="0.35">
      <c r="A50" s="9"/>
      <c r="B50" s="9"/>
      <c r="C50" s="9"/>
      <c r="D50" s="9"/>
      <c r="E50" s="9"/>
    </row>
    <row r="51" spans="1:17" x14ac:dyDescent="0.35">
      <c r="A51" s="18" t="s">
        <v>257</v>
      </c>
      <c r="B51" s="9"/>
      <c r="C51" s="9"/>
      <c r="D51" s="9"/>
      <c r="E51" s="9"/>
    </row>
    <row r="52" spans="1:17" x14ac:dyDescent="0.35">
      <c r="A52" s="18" t="s">
        <v>258</v>
      </c>
      <c r="B52" s="9"/>
      <c r="C52" s="9"/>
      <c r="D52" s="9"/>
      <c r="E52" s="9"/>
    </row>
    <row r="53" spans="1:17" x14ac:dyDescent="0.35">
      <c r="A53" s="18" t="s">
        <v>259</v>
      </c>
      <c r="B53" s="9"/>
      <c r="C53" s="9"/>
      <c r="D53" s="9"/>
      <c r="E53" s="9"/>
    </row>
    <row r="54" spans="1:17" x14ac:dyDescent="0.35">
      <c r="A54" s="18" t="s">
        <v>260</v>
      </c>
      <c r="B54" s="9"/>
      <c r="C54" s="9"/>
      <c r="D54" s="9"/>
      <c r="E54" s="9"/>
    </row>
    <row r="55" spans="1:17" x14ac:dyDescent="0.35">
      <c r="A55" s="18" t="s">
        <v>261</v>
      </c>
      <c r="B55" s="9"/>
      <c r="C55" s="9"/>
      <c r="D55" s="9"/>
      <c r="E55" s="9"/>
    </row>
    <row r="56" spans="1:17" x14ac:dyDescent="0.35">
      <c r="B56" s="9"/>
      <c r="C56" s="9"/>
      <c r="D56" s="9"/>
      <c r="E56" s="9"/>
    </row>
    <row r="57" spans="1:17" x14ac:dyDescent="0.35">
      <c r="A57" s="2" t="s">
        <v>262</v>
      </c>
      <c r="B57" s="9"/>
      <c r="C57" s="9"/>
      <c r="D57" s="9"/>
      <c r="E57" s="9"/>
    </row>
    <row r="58" spans="1:17" x14ac:dyDescent="0.35">
      <c r="A58" s="9"/>
      <c r="B58" s="9"/>
      <c r="C58" s="9"/>
      <c r="D58" s="9"/>
      <c r="E58" s="9"/>
    </row>
    <row r="59" spans="1:17" ht="14.5" customHeight="1" x14ac:dyDescent="0.35">
      <c r="A59" s="63" t="s">
        <v>266</v>
      </c>
      <c r="B59" s="63"/>
      <c r="C59" s="63"/>
      <c r="D59" s="63"/>
      <c r="E59" s="63"/>
    </row>
    <row r="60" spans="1:17" x14ac:dyDescent="0.35">
      <c r="A60" s="63"/>
      <c r="B60" s="63"/>
      <c r="C60" s="63"/>
      <c r="D60" s="63"/>
      <c r="E60" s="63"/>
    </row>
    <row r="61" spans="1:17" ht="14.5" customHeight="1" x14ac:dyDescent="0.35">
      <c r="A61" s="63"/>
      <c r="B61" s="63"/>
      <c r="C61" s="63"/>
      <c r="D61" s="63"/>
      <c r="E61" s="63"/>
      <c r="L61" s="9"/>
      <c r="M61" s="9"/>
      <c r="N61" s="9"/>
      <c r="O61" s="9"/>
      <c r="P61" s="9"/>
      <c r="Q61" s="9"/>
    </row>
    <row r="62" spans="1:17" ht="14.5" customHeight="1" x14ac:dyDescent="0.35">
      <c r="A62" s="63"/>
      <c r="B62" s="63"/>
      <c r="C62" s="63"/>
      <c r="D62" s="63"/>
      <c r="E62" s="63"/>
      <c r="L62" s="9"/>
      <c r="M62" s="9"/>
      <c r="N62" s="9"/>
      <c r="O62" s="9"/>
      <c r="P62" s="9"/>
      <c r="Q62" s="9"/>
    </row>
    <row r="63" spans="1:17" x14ac:dyDescent="0.35">
      <c r="A63" s="63"/>
      <c r="B63" s="63"/>
      <c r="C63" s="63"/>
      <c r="D63" s="63"/>
      <c r="E63" s="63"/>
      <c r="L63" s="9"/>
      <c r="M63" s="9"/>
      <c r="N63" s="9"/>
      <c r="O63" s="9"/>
      <c r="P63" s="9"/>
      <c r="Q63" s="9"/>
    </row>
    <row r="64" spans="1:17" x14ac:dyDescent="0.35">
      <c r="A64" s="63"/>
      <c r="B64" s="63"/>
      <c r="C64" s="63"/>
      <c r="D64" s="63"/>
      <c r="E64" s="63"/>
      <c r="L64" s="9"/>
      <c r="M64" s="9"/>
      <c r="N64" s="9"/>
      <c r="O64" s="9"/>
      <c r="P64" s="9"/>
      <c r="Q64" s="9"/>
    </row>
    <row r="65" spans="1:17" x14ac:dyDescent="0.35">
      <c r="A65" s="63"/>
      <c r="B65" s="63"/>
      <c r="C65" s="63"/>
      <c r="D65" s="63"/>
      <c r="E65" s="63"/>
      <c r="L65" s="9"/>
      <c r="M65" s="9"/>
      <c r="N65" s="9"/>
      <c r="O65" s="9"/>
      <c r="P65" s="9"/>
      <c r="Q65" s="9"/>
    </row>
    <row r="66" spans="1:17" x14ac:dyDescent="0.35">
      <c r="A66" s="63"/>
      <c r="B66" s="63"/>
      <c r="C66" s="63"/>
      <c r="D66" s="63"/>
      <c r="E66" s="63"/>
      <c r="L66" s="9"/>
      <c r="M66" s="9"/>
      <c r="N66" s="9"/>
      <c r="O66" s="9"/>
      <c r="P66" s="9"/>
      <c r="Q66" s="9"/>
    </row>
    <row r="67" spans="1:17" x14ac:dyDescent="0.35">
      <c r="A67" s="63"/>
      <c r="B67" s="63"/>
      <c r="C67" s="63"/>
      <c r="D67" s="63"/>
      <c r="E67" s="63"/>
      <c r="F67" t="s">
        <v>264</v>
      </c>
      <c r="L67" s="9"/>
      <c r="M67" s="9"/>
      <c r="N67" s="9"/>
      <c r="O67" s="9"/>
      <c r="P67" s="9"/>
      <c r="Q67" s="9"/>
    </row>
    <row r="68" spans="1:17" x14ac:dyDescent="0.35">
      <c r="A68" s="63"/>
      <c r="B68" s="63"/>
      <c r="C68" s="63"/>
      <c r="D68" s="63"/>
      <c r="E68" s="63"/>
      <c r="F68" s="18" t="s">
        <v>265</v>
      </c>
      <c r="L68" s="9"/>
      <c r="M68" s="9"/>
      <c r="N68" s="9"/>
      <c r="O68" s="9"/>
      <c r="P68" s="9"/>
      <c r="Q68" s="9"/>
    </row>
    <row r="69" spans="1:17" x14ac:dyDescent="0.35">
      <c r="A69" s="63"/>
      <c r="B69" s="63"/>
      <c r="C69" s="63"/>
      <c r="D69" s="63"/>
      <c r="E69" s="63"/>
      <c r="L69" s="9"/>
      <c r="M69" s="9"/>
      <c r="N69" s="9"/>
      <c r="O69" s="9"/>
      <c r="P69" s="9"/>
      <c r="Q69" s="9"/>
    </row>
    <row r="70" spans="1:17" x14ac:dyDescent="0.35">
      <c r="A70" s="63"/>
      <c r="B70" s="63"/>
      <c r="C70" s="63"/>
      <c r="D70" s="63"/>
      <c r="E70" s="63"/>
      <c r="L70" s="9"/>
      <c r="M70" s="9"/>
      <c r="N70" s="9"/>
      <c r="O70" s="9"/>
      <c r="P70" s="9"/>
      <c r="Q70" s="9"/>
    </row>
    <row r="71" spans="1:17" x14ac:dyDescent="0.35">
      <c r="A71" s="9"/>
      <c r="B71" s="9"/>
      <c r="C71" s="9"/>
      <c r="D71" s="9"/>
      <c r="E71" s="9"/>
      <c r="L71" s="9"/>
      <c r="M71" s="9"/>
      <c r="N71" s="9"/>
      <c r="O71" s="9"/>
      <c r="P71" s="9"/>
      <c r="Q71" s="9"/>
    </row>
    <row r="72" spans="1:17" x14ac:dyDescent="0.35">
      <c r="A72" s="76" t="s">
        <v>268</v>
      </c>
      <c r="B72" s="76"/>
      <c r="C72" s="76"/>
      <c r="D72" s="76"/>
      <c r="E72" s="76"/>
      <c r="L72" s="9"/>
      <c r="M72" s="9"/>
      <c r="N72" s="9"/>
      <c r="O72" s="9"/>
      <c r="P72" s="9"/>
      <c r="Q72" s="9"/>
    </row>
    <row r="73" spans="1:17" ht="14.5" customHeight="1" x14ac:dyDescent="0.35">
      <c r="A73" s="63" t="s">
        <v>269</v>
      </c>
      <c r="B73" s="63"/>
      <c r="C73" s="63"/>
      <c r="D73" s="63"/>
      <c r="E73" s="63"/>
      <c r="L73" s="9"/>
      <c r="M73" s="9"/>
      <c r="N73" s="9"/>
      <c r="O73" s="9"/>
      <c r="P73" s="9"/>
      <c r="Q73" s="9"/>
    </row>
    <row r="74" spans="1:17" x14ac:dyDescent="0.35">
      <c r="A74" s="63"/>
      <c r="B74" s="63"/>
      <c r="C74" s="63"/>
      <c r="D74" s="63"/>
      <c r="E74" s="63"/>
      <c r="L74" s="9"/>
      <c r="M74" s="9"/>
      <c r="N74" s="9"/>
      <c r="O74" s="9"/>
      <c r="P74" s="9"/>
      <c r="Q74" s="9"/>
    </row>
    <row r="75" spans="1:17" x14ac:dyDescent="0.35">
      <c r="A75" s="63"/>
      <c r="B75" s="63"/>
      <c r="C75" s="63"/>
      <c r="D75" s="63"/>
      <c r="E75" s="63"/>
      <c r="L75" s="9"/>
      <c r="M75" s="9"/>
      <c r="N75" s="9"/>
      <c r="O75" s="9"/>
      <c r="P75" s="9"/>
      <c r="Q75" s="9"/>
    </row>
    <row r="76" spans="1:17" x14ac:dyDescent="0.35">
      <c r="A76" s="63"/>
      <c r="B76" s="63"/>
      <c r="C76" s="63"/>
      <c r="D76" s="63"/>
      <c r="E76" s="63"/>
      <c r="L76" s="9"/>
      <c r="M76" s="9"/>
      <c r="N76" s="9"/>
      <c r="O76" s="9"/>
      <c r="P76" s="9"/>
      <c r="Q76" s="9"/>
    </row>
    <row r="77" spans="1:17" x14ac:dyDescent="0.35">
      <c r="A77" s="63"/>
      <c r="B77" s="63"/>
      <c r="C77" s="63"/>
      <c r="D77" s="63"/>
      <c r="E77" s="63"/>
      <c r="L77" s="9"/>
      <c r="M77" s="9"/>
      <c r="N77" s="9"/>
      <c r="O77" s="9"/>
      <c r="P77" s="9"/>
      <c r="Q77" s="9"/>
    </row>
    <row r="78" spans="1:17" x14ac:dyDescent="0.35">
      <c r="A78" s="63"/>
      <c r="B78" s="63"/>
      <c r="C78" s="63"/>
      <c r="D78" s="63"/>
      <c r="E78" s="63"/>
      <c r="L78" s="9"/>
      <c r="M78" s="9"/>
      <c r="N78" s="9"/>
      <c r="O78" s="9"/>
      <c r="P78" s="9"/>
      <c r="Q78" s="9"/>
    </row>
    <row r="79" spans="1:17" x14ac:dyDescent="0.35">
      <c r="A79" s="63"/>
      <c r="B79" s="63"/>
      <c r="C79" s="63"/>
      <c r="D79" s="63"/>
      <c r="E79" s="63"/>
      <c r="L79" s="9"/>
      <c r="M79" s="9"/>
      <c r="N79" s="9"/>
      <c r="O79" s="9"/>
      <c r="P79" s="9"/>
      <c r="Q79" s="9"/>
    </row>
    <row r="80" spans="1:17" x14ac:dyDescent="0.35">
      <c r="A80" s="63"/>
      <c r="B80" s="63"/>
      <c r="C80" s="63"/>
      <c r="D80" s="63"/>
      <c r="E80" s="63"/>
      <c r="L80" s="9"/>
      <c r="M80" s="9"/>
      <c r="N80" s="9"/>
      <c r="O80" s="9"/>
      <c r="P80" s="9"/>
      <c r="Q80" s="9"/>
    </row>
    <row r="81" spans="1:17" x14ac:dyDescent="0.35">
      <c r="A81" s="63"/>
      <c r="B81" s="63"/>
      <c r="C81" s="63"/>
      <c r="D81" s="63"/>
      <c r="E81" s="63"/>
      <c r="L81" s="9"/>
      <c r="M81" s="9"/>
      <c r="N81" s="9"/>
      <c r="O81" s="9"/>
      <c r="P81" s="9"/>
      <c r="Q81" s="9"/>
    </row>
    <row r="82" spans="1:17" x14ac:dyDescent="0.35">
      <c r="A82" s="63"/>
      <c r="B82" s="63"/>
      <c r="C82" s="63"/>
      <c r="D82" s="63"/>
      <c r="E82" s="63"/>
      <c r="L82" s="9"/>
      <c r="M82" s="9"/>
      <c r="N82" s="9"/>
      <c r="O82" s="9"/>
      <c r="P82" s="9"/>
      <c r="Q82" s="9"/>
    </row>
    <row r="83" spans="1:17" x14ac:dyDescent="0.35">
      <c r="A83" s="63"/>
      <c r="B83" s="63"/>
      <c r="C83" s="63"/>
      <c r="D83" s="63"/>
      <c r="E83" s="63"/>
      <c r="L83" s="9"/>
      <c r="M83" s="9"/>
      <c r="N83" s="9"/>
      <c r="O83" s="9"/>
      <c r="P83" s="9"/>
      <c r="Q83" s="9"/>
    </row>
    <row r="84" spans="1:17" x14ac:dyDescent="0.35">
      <c r="A84" s="63"/>
      <c r="B84" s="63"/>
      <c r="C84" s="63"/>
      <c r="D84" s="63"/>
      <c r="E84" s="63"/>
      <c r="L84" s="9"/>
      <c r="M84" s="9"/>
      <c r="N84" s="9"/>
      <c r="O84" s="9"/>
      <c r="P84" s="9"/>
      <c r="Q84" s="9"/>
    </row>
    <row r="85" spans="1:17" x14ac:dyDescent="0.35">
      <c r="A85" s="63"/>
      <c r="B85" s="63"/>
      <c r="C85" s="63"/>
      <c r="D85" s="63"/>
      <c r="E85" s="63"/>
      <c r="L85" s="9"/>
      <c r="M85" s="9"/>
      <c r="N85" s="9"/>
      <c r="O85" s="9"/>
      <c r="P85" s="9"/>
      <c r="Q85" s="9"/>
    </row>
    <row r="86" spans="1:17" x14ac:dyDescent="0.35">
      <c r="A86" s="63"/>
      <c r="B86" s="63"/>
      <c r="C86" s="63"/>
      <c r="D86" s="63"/>
      <c r="E86" s="63"/>
      <c r="L86" s="9"/>
      <c r="M86" s="9"/>
      <c r="N86" s="9"/>
      <c r="O86" s="9"/>
      <c r="P86" s="9"/>
      <c r="Q86" s="9"/>
    </row>
    <row r="87" spans="1:17" x14ac:dyDescent="0.35">
      <c r="A87" s="63"/>
      <c r="B87" s="63"/>
      <c r="C87" s="63"/>
      <c r="D87" s="63"/>
      <c r="E87" s="63"/>
      <c r="L87" s="9"/>
      <c r="M87" s="9"/>
      <c r="N87" s="9"/>
      <c r="O87" s="9"/>
      <c r="P87" s="9"/>
      <c r="Q87" s="9"/>
    </row>
    <row r="88" spans="1:17" x14ac:dyDescent="0.35">
      <c r="A88" s="63"/>
      <c r="B88" s="63"/>
      <c r="C88" s="63"/>
      <c r="D88" s="63"/>
      <c r="E88" s="63"/>
      <c r="L88" s="9"/>
      <c r="M88" s="9"/>
      <c r="N88" s="9"/>
      <c r="O88" s="9"/>
      <c r="P88" s="9"/>
      <c r="Q88" s="9"/>
    </row>
    <row r="89" spans="1:17" x14ac:dyDescent="0.35">
      <c r="A89" s="63"/>
      <c r="B89" s="63"/>
      <c r="C89" s="63"/>
      <c r="D89" s="63"/>
      <c r="E89" s="63"/>
      <c r="L89" s="9"/>
      <c r="M89" s="9"/>
      <c r="N89" s="9"/>
      <c r="O89" s="9"/>
      <c r="P89" s="9"/>
      <c r="Q89" s="9"/>
    </row>
    <row r="90" spans="1:17" x14ac:dyDescent="0.35">
      <c r="A90" s="63"/>
      <c r="B90" s="63"/>
      <c r="C90" s="63"/>
      <c r="D90" s="63"/>
      <c r="E90" s="63"/>
      <c r="L90" s="9"/>
      <c r="M90" s="9"/>
      <c r="N90" s="9"/>
      <c r="O90" s="9"/>
      <c r="P90" s="9"/>
      <c r="Q90" s="9"/>
    </row>
    <row r="91" spans="1:17" x14ac:dyDescent="0.35">
      <c r="A91" s="63"/>
      <c r="B91" s="63"/>
      <c r="C91" s="63"/>
      <c r="D91" s="63"/>
      <c r="E91" s="63"/>
      <c r="L91" s="9"/>
      <c r="M91" s="9"/>
      <c r="N91" s="9"/>
      <c r="O91" s="9"/>
      <c r="P91" s="9"/>
      <c r="Q91" s="9"/>
    </row>
    <row r="92" spans="1:17" x14ac:dyDescent="0.35">
      <c r="A92" s="63"/>
      <c r="B92" s="63"/>
      <c r="C92" s="63"/>
      <c r="D92" s="63"/>
      <c r="E92" s="63"/>
      <c r="L92" s="9"/>
      <c r="M92" s="9"/>
      <c r="N92" s="9"/>
      <c r="O92" s="9"/>
      <c r="P92" s="9"/>
      <c r="Q92" s="9"/>
    </row>
    <row r="93" spans="1:17" x14ac:dyDescent="0.35">
      <c r="A93" s="63"/>
      <c r="B93" s="63"/>
      <c r="C93" s="63"/>
      <c r="D93" s="63"/>
      <c r="E93" s="63"/>
      <c r="L93" s="9"/>
      <c r="M93" s="9"/>
      <c r="N93" s="9"/>
      <c r="O93" s="9"/>
      <c r="P93" s="9"/>
      <c r="Q93" s="9"/>
    </row>
    <row r="94" spans="1:17" x14ac:dyDescent="0.35">
      <c r="A94" s="63"/>
      <c r="B94" s="63"/>
      <c r="C94" s="63"/>
      <c r="D94" s="63"/>
      <c r="E94" s="63"/>
      <c r="L94" s="9"/>
      <c r="M94" s="9"/>
      <c r="N94" s="9"/>
      <c r="O94" s="9"/>
      <c r="P94" s="9"/>
      <c r="Q94" s="9"/>
    </row>
    <row r="95" spans="1:17" x14ac:dyDescent="0.35">
      <c r="A95" s="63"/>
      <c r="B95" s="63"/>
      <c r="C95" s="63"/>
      <c r="D95" s="63"/>
      <c r="E95" s="63"/>
      <c r="L95" s="9"/>
      <c r="M95" s="9"/>
      <c r="N95" s="9"/>
      <c r="O95" s="9"/>
      <c r="P95" s="9"/>
      <c r="Q95" s="9"/>
    </row>
    <row r="96" spans="1:17" x14ac:dyDescent="0.35">
      <c r="A96" s="63"/>
      <c r="B96" s="63"/>
      <c r="C96" s="63"/>
      <c r="D96" s="63"/>
      <c r="E96" s="63"/>
      <c r="L96" s="9"/>
      <c r="M96" s="9"/>
      <c r="N96" s="9"/>
      <c r="O96" s="9"/>
      <c r="P96" s="9"/>
      <c r="Q96" s="9"/>
    </row>
    <row r="97" spans="1:17" x14ac:dyDescent="0.35">
      <c r="A97" s="63"/>
      <c r="B97" s="63"/>
      <c r="C97" s="63"/>
      <c r="D97" s="63"/>
      <c r="E97" s="63"/>
      <c r="L97" s="9"/>
      <c r="M97" s="9"/>
      <c r="N97" s="9"/>
      <c r="O97" s="9"/>
      <c r="P97" s="9"/>
      <c r="Q97" s="9"/>
    </row>
    <row r="98" spans="1:17" x14ac:dyDescent="0.35">
      <c r="A98" s="63"/>
      <c r="B98" s="63"/>
      <c r="C98" s="63"/>
      <c r="D98" s="63"/>
      <c r="E98" s="63"/>
      <c r="L98" s="9"/>
      <c r="M98" s="9"/>
      <c r="N98" s="9"/>
      <c r="O98" s="9"/>
      <c r="P98" s="9"/>
      <c r="Q98" s="9"/>
    </row>
    <row r="99" spans="1:17" x14ac:dyDescent="0.35">
      <c r="A99" s="63"/>
      <c r="B99" s="63"/>
      <c r="C99" s="63"/>
      <c r="D99" s="63"/>
      <c r="E99" s="63"/>
      <c r="L99" s="9"/>
      <c r="M99" s="9"/>
      <c r="N99" s="9"/>
      <c r="O99" s="9"/>
      <c r="P99" s="9"/>
      <c r="Q99" s="9"/>
    </row>
    <row r="100" spans="1:17" x14ac:dyDescent="0.35">
      <c r="A100" s="63"/>
      <c r="B100" s="63"/>
      <c r="C100" s="63"/>
      <c r="D100" s="63"/>
      <c r="E100" s="63"/>
      <c r="L100" s="9"/>
      <c r="M100" s="9"/>
      <c r="N100" s="9"/>
      <c r="O100" s="9"/>
      <c r="P100" s="9"/>
      <c r="Q100" s="9"/>
    </row>
    <row r="101" spans="1:17" x14ac:dyDescent="0.35">
      <c r="A101" s="63"/>
      <c r="B101" s="63"/>
      <c r="C101" s="63"/>
      <c r="D101" s="63"/>
      <c r="E101" s="63"/>
      <c r="L101" s="9"/>
      <c r="M101" s="9"/>
      <c r="N101" s="9"/>
      <c r="O101" s="9"/>
      <c r="P101" s="9"/>
      <c r="Q101" s="9"/>
    </row>
    <row r="102" spans="1:17" x14ac:dyDescent="0.35">
      <c r="A102" s="63"/>
      <c r="B102" s="63"/>
      <c r="C102" s="63"/>
      <c r="D102" s="63"/>
      <c r="E102" s="63"/>
      <c r="L102" s="9"/>
      <c r="M102" s="9"/>
      <c r="N102" s="9"/>
      <c r="O102" s="9"/>
      <c r="P102" s="9"/>
      <c r="Q102" s="9"/>
    </row>
    <row r="103" spans="1:17" x14ac:dyDescent="0.35">
      <c r="A103" s="63"/>
      <c r="B103" s="63"/>
      <c r="C103" s="63"/>
      <c r="D103" s="63"/>
      <c r="E103" s="63"/>
      <c r="L103" s="9"/>
      <c r="M103" s="9"/>
      <c r="N103" s="9"/>
      <c r="O103" s="9"/>
      <c r="P103" s="9"/>
      <c r="Q103" s="9"/>
    </row>
    <row r="104" spans="1:17" x14ac:dyDescent="0.35">
      <c r="A104" s="63"/>
      <c r="B104" s="63"/>
      <c r="C104" s="63"/>
      <c r="D104" s="63"/>
      <c r="E104" s="63"/>
      <c r="L104" s="9"/>
      <c r="M104" s="9"/>
      <c r="N104" s="9"/>
      <c r="O104" s="9"/>
      <c r="P104" s="9"/>
      <c r="Q104" s="9"/>
    </row>
    <row r="105" spans="1:17" x14ac:dyDescent="0.35">
      <c r="A105" s="63"/>
      <c r="B105" s="63"/>
      <c r="C105" s="63"/>
      <c r="D105" s="63"/>
      <c r="E105" s="63"/>
      <c r="L105" s="9"/>
      <c r="M105" s="9"/>
      <c r="N105" s="9"/>
      <c r="O105" s="9"/>
      <c r="P105" s="9"/>
      <c r="Q105" s="9"/>
    </row>
    <row r="106" spans="1:17" x14ac:dyDescent="0.35">
      <c r="A106" s="63"/>
      <c r="B106" s="63"/>
      <c r="C106" s="63"/>
      <c r="D106" s="63"/>
      <c r="E106" s="63"/>
      <c r="L106" s="9"/>
      <c r="M106" s="9"/>
      <c r="N106" s="9"/>
      <c r="O106" s="9"/>
      <c r="P106" s="9"/>
      <c r="Q106" s="9"/>
    </row>
    <row r="107" spans="1:17" x14ac:dyDescent="0.35">
      <c r="A107" s="63"/>
      <c r="B107" s="63"/>
      <c r="C107" s="63"/>
      <c r="D107" s="63"/>
      <c r="E107" s="63"/>
      <c r="L107" s="9"/>
      <c r="M107" s="9"/>
      <c r="N107" s="9"/>
      <c r="O107" s="9"/>
      <c r="P107" s="9"/>
      <c r="Q107" s="9"/>
    </row>
    <row r="108" spans="1:17" x14ac:dyDescent="0.35">
      <c r="A108" s="63"/>
      <c r="B108" s="63"/>
      <c r="C108" s="63"/>
      <c r="D108" s="63"/>
      <c r="E108" s="63"/>
      <c r="L108" s="9"/>
      <c r="M108" s="9"/>
      <c r="N108" s="9"/>
      <c r="O108" s="9"/>
      <c r="P108" s="9"/>
      <c r="Q108" s="9"/>
    </row>
    <row r="109" spans="1:17" x14ac:dyDescent="0.35">
      <c r="A109" s="63"/>
      <c r="B109" s="63"/>
      <c r="C109" s="63"/>
      <c r="D109" s="63"/>
      <c r="E109" s="63"/>
      <c r="L109" s="9"/>
      <c r="M109" s="9"/>
      <c r="N109" s="9"/>
      <c r="O109" s="9"/>
      <c r="P109" s="9"/>
      <c r="Q109" s="9"/>
    </row>
    <row r="110" spans="1:17" x14ac:dyDescent="0.35">
      <c r="A110" s="63"/>
      <c r="B110" s="63"/>
      <c r="C110" s="63"/>
      <c r="D110" s="63"/>
      <c r="E110" s="63"/>
      <c r="L110" s="9"/>
      <c r="M110" s="9"/>
      <c r="N110" s="9"/>
      <c r="O110" s="9"/>
      <c r="P110" s="9"/>
      <c r="Q110" s="9"/>
    </row>
    <row r="111" spans="1:17" x14ac:dyDescent="0.35">
      <c r="A111" s="63"/>
      <c r="B111" s="63"/>
      <c r="C111" s="63"/>
      <c r="D111" s="63"/>
      <c r="E111" s="63"/>
      <c r="L111" s="9"/>
      <c r="M111" s="9"/>
      <c r="N111" s="9"/>
      <c r="O111" s="9"/>
      <c r="P111" s="9"/>
      <c r="Q111" s="9"/>
    </row>
    <row r="112" spans="1:17" x14ac:dyDescent="0.35">
      <c r="A112" s="63"/>
      <c r="B112" s="63"/>
      <c r="C112" s="63"/>
      <c r="D112" s="63"/>
      <c r="E112" s="63"/>
      <c r="L112" s="9"/>
      <c r="M112" s="9"/>
      <c r="N112" s="9"/>
      <c r="O112" s="9"/>
      <c r="P112" s="9"/>
      <c r="Q112" s="9"/>
    </row>
    <row r="113" spans="1:17" x14ac:dyDescent="0.35">
      <c r="A113" s="63"/>
      <c r="B113" s="63"/>
      <c r="C113" s="63"/>
      <c r="D113" s="63"/>
      <c r="E113" s="63"/>
      <c r="L113" s="9"/>
      <c r="M113" s="9"/>
      <c r="N113" s="9"/>
      <c r="O113" s="9"/>
      <c r="P113" s="9"/>
      <c r="Q113" s="9"/>
    </row>
    <row r="114" spans="1:17" x14ac:dyDescent="0.35">
      <c r="A114" s="63"/>
      <c r="B114" s="63"/>
      <c r="C114" s="63"/>
      <c r="D114" s="63"/>
      <c r="E114" s="63"/>
      <c r="L114" s="9"/>
      <c r="M114" s="9"/>
      <c r="N114" s="9"/>
      <c r="O114" s="9"/>
      <c r="P114" s="9"/>
      <c r="Q114" s="9"/>
    </row>
    <row r="115" spans="1:17" x14ac:dyDescent="0.35">
      <c r="A115" s="63"/>
      <c r="B115" s="63"/>
      <c r="C115" s="63"/>
      <c r="D115" s="63"/>
      <c r="E115" s="63"/>
      <c r="L115" s="9"/>
      <c r="M115" s="9"/>
      <c r="N115" s="9"/>
      <c r="O115" s="9"/>
      <c r="P115" s="9"/>
      <c r="Q115" s="9"/>
    </row>
    <row r="116" spans="1:17" x14ac:dyDescent="0.35">
      <c r="A116" s="63"/>
      <c r="B116" s="63"/>
      <c r="C116" s="63"/>
      <c r="D116" s="63"/>
      <c r="E116" s="63"/>
      <c r="L116" s="9"/>
      <c r="M116" s="9"/>
      <c r="N116" s="9"/>
      <c r="O116" s="9"/>
      <c r="P116" s="9"/>
      <c r="Q116" s="9"/>
    </row>
    <row r="117" spans="1:17" x14ac:dyDescent="0.35">
      <c r="A117" s="9" t="s">
        <v>270</v>
      </c>
      <c r="B117" s="9"/>
      <c r="C117" s="9"/>
      <c r="D117" s="9"/>
      <c r="E117" s="9"/>
      <c r="L117" s="9"/>
      <c r="M117" s="9"/>
      <c r="N117" s="9"/>
      <c r="O117" s="9"/>
      <c r="P117" s="9"/>
      <c r="Q117" s="9"/>
    </row>
    <row r="118" spans="1:17" ht="14.5" customHeight="1" x14ac:dyDescent="0.35">
      <c r="A118" s="63" t="s">
        <v>271</v>
      </c>
      <c r="B118" s="63"/>
      <c r="C118" s="63"/>
      <c r="D118" s="41"/>
      <c r="E118" s="41"/>
      <c r="L118" s="9"/>
      <c r="M118" s="9"/>
      <c r="N118" s="9"/>
      <c r="O118" s="9"/>
      <c r="P118" s="9"/>
      <c r="Q118" s="9"/>
    </row>
    <row r="119" spans="1:17" x14ac:dyDescent="0.35">
      <c r="A119" s="63"/>
      <c r="B119" s="63"/>
      <c r="C119" s="63"/>
      <c r="D119" s="41"/>
      <c r="E119" s="41"/>
      <c r="L119" s="9"/>
      <c r="M119" s="9"/>
      <c r="N119" s="9"/>
      <c r="O119" s="9"/>
      <c r="P119" s="9"/>
      <c r="Q119" s="9"/>
    </row>
    <row r="120" spans="1:17" x14ac:dyDescent="0.35">
      <c r="A120" s="63"/>
      <c r="B120" s="63"/>
      <c r="C120" s="63"/>
      <c r="D120" s="41"/>
      <c r="E120" s="41"/>
      <c r="L120" s="9"/>
      <c r="M120" s="9"/>
      <c r="N120" s="9"/>
      <c r="O120" s="9"/>
      <c r="P120" s="9"/>
      <c r="Q120" s="9"/>
    </row>
    <row r="121" spans="1:17" x14ac:dyDescent="0.35">
      <c r="A121" s="63"/>
      <c r="B121" s="63"/>
      <c r="C121" s="63"/>
      <c r="D121" s="41"/>
      <c r="E121" s="41"/>
      <c r="L121" s="9"/>
      <c r="M121" s="9"/>
      <c r="N121" s="9"/>
      <c r="O121" s="9"/>
      <c r="P121" s="9"/>
      <c r="Q121" s="9"/>
    </row>
    <row r="122" spans="1:17" x14ac:dyDescent="0.35">
      <c r="A122" s="63"/>
      <c r="B122" s="63"/>
      <c r="C122" s="63"/>
      <c r="D122" s="41"/>
      <c r="E122" s="41"/>
      <c r="L122" s="9"/>
      <c r="M122" s="9"/>
      <c r="N122" s="9"/>
      <c r="O122" s="9"/>
      <c r="P122" s="9"/>
      <c r="Q122" s="9"/>
    </row>
    <row r="123" spans="1:17" x14ac:dyDescent="0.35">
      <c r="A123" s="63"/>
      <c r="B123" s="63"/>
      <c r="C123" s="63"/>
      <c r="D123" s="41"/>
      <c r="E123" s="41"/>
      <c r="L123" s="9"/>
      <c r="M123" s="9"/>
      <c r="N123" s="9"/>
      <c r="O123" s="9"/>
      <c r="P123" s="9"/>
      <c r="Q123" s="9"/>
    </row>
    <row r="124" spans="1:17" x14ac:dyDescent="0.35">
      <c r="A124" s="63"/>
      <c r="B124" s="63"/>
      <c r="C124" s="63"/>
      <c r="D124" s="41"/>
      <c r="E124" s="41"/>
      <c r="L124" s="9"/>
      <c r="M124" s="9"/>
      <c r="N124" s="9"/>
      <c r="O124" s="9"/>
      <c r="P124" s="9"/>
      <c r="Q124" s="9"/>
    </row>
    <row r="125" spans="1:17" x14ac:dyDescent="0.35">
      <c r="A125" s="63"/>
      <c r="B125" s="63"/>
      <c r="C125" s="63"/>
      <c r="D125" s="41"/>
      <c r="E125" s="41"/>
      <c r="L125" s="9"/>
      <c r="M125" s="9"/>
      <c r="N125" s="9"/>
      <c r="O125" s="9"/>
      <c r="P125" s="9"/>
      <c r="Q125" s="9"/>
    </row>
    <row r="126" spans="1:17" x14ac:dyDescent="0.35">
      <c r="A126" s="63"/>
      <c r="B126" s="63"/>
      <c r="C126" s="63"/>
      <c r="D126" s="41"/>
      <c r="E126" s="41"/>
      <c r="L126" s="9"/>
      <c r="M126" s="9"/>
      <c r="N126" s="9"/>
      <c r="O126" s="9"/>
      <c r="P126" s="9"/>
      <c r="Q126" s="9"/>
    </row>
    <row r="127" spans="1:17" x14ac:dyDescent="0.35">
      <c r="A127" s="63"/>
      <c r="B127" s="63"/>
      <c r="C127" s="63"/>
      <c r="D127" s="41"/>
      <c r="E127" s="41"/>
      <c r="L127" s="9"/>
      <c r="M127" s="9"/>
      <c r="N127" s="9"/>
      <c r="O127" s="9"/>
      <c r="P127" s="9"/>
      <c r="Q127" s="9"/>
    </row>
    <row r="128" spans="1:17" x14ac:dyDescent="0.35">
      <c r="A128" s="63"/>
      <c r="B128" s="63"/>
      <c r="C128" s="63"/>
      <c r="D128" s="41"/>
      <c r="E128" s="41"/>
      <c r="L128" s="9"/>
      <c r="M128" s="9"/>
      <c r="N128" s="9"/>
      <c r="O128" s="9"/>
      <c r="P128" s="9"/>
      <c r="Q128" s="9"/>
    </row>
    <row r="129" spans="1:17" x14ac:dyDescent="0.35">
      <c r="A129" s="63"/>
      <c r="B129" s="63"/>
      <c r="C129" s="63"/>
      <c r="D129" s="41"/>
      <c r="E129" s="41"/>
      <c r="L129" s="9"/>
      <c r="M129" s="9"/>
      <c r="N129" s="9"/>
      <c r="O129" s="9"/>
      <c r="P129" s="9"/>
      <c r="Q129" s="9"/>
    </row>
    <row r="130" spans="1:17" x14ac:dyDescent="0.35">
      <c r="A130" s="63"/>
      <c r="B130" s="63"/>
      <c r="C130" s="63"/>
      <c r="D130" s="41"/>
      <c r="E130" s="41"/>
      <c r="L130" s="9"/>
      <c r="M130" s="9"/>
      <c r="N130" s="9"/>
      <c r="O130" s="9"/>
      <c r="P130" s="9"/>
      <c r="Q130" s="9"/>
    </row>
    <row r="131" spans="1:17" x14ac:dyDescent="0.35">
      <c r="A131" s="63"/>
      <c r="B131" s="63"/>
      <c r="C131" s="63"/>
      <c r="D131" s="41"/>
      <c r="E131" s="41"/>
      <c r="L131" s="9"/>
      <c r="M131" s="9"/>
      <c r="N131" s="9"/>
      <c r="O131" s="9"/>
      <c r="P131" s="9"/>
      <c r="Q131" s="9"/>
    </row>
    <row r="132" spans="1:17" x14ac:dyDescent="0.35">
      <c r="A132" s="63"/>
      <c r="B132" s="63"/>
      <c r="C132" s="63"/>
      <c r="D132" s="41"/>
      <c r="E132" s="41"/>
      <c r="L132" s="9"/>
      <c r="M132" s="9"/>
      <c r="N132" s="9"/>
      <c r="O132" s="9"/>
      <c r="P132" s="9"/>
      <c r="Q132" s="9"/>
    </row>
    <row r="133" spans="1:17" x14ac:dyDescent="0.35">
      <c r="A133" s="63"/>
      <c r="B133" s="63"/>
      <c r="C133" s="63"/>
      <c r="D133" s="41"/>
      <c r="E133" s="41"/>
      <c r="L133" s="9"/>
      <c r="M133" s="9"/>
      <c r="N133" s="9"/>
      <c r="O133" s="9"/>
      <c r="P133" s="9"/>
      <c r="Q133" s="9"/>
    </row>
    <row r="134" spans="1:17" x14ac:dyDescent="0.35">
      <c r="A134" s="63"/>
      <c r="B134" s="63"/>
      <c r="C134" s="63"/>
      <c r="D134" s="41"/>
      <c r="E134" s="41"/>
      <c r="L134" s="9"/>
      <c r="M134" s="9"/>
      <c r="N134" s="9"/>
      <c r="O134" s="9"/>
      <c r="P134" s="9"/>
      <c r="Q134" s="9"/>
    </row>
    <row r="135" spans="1:17" x14ac:dyDescent="0.35">
      <c r="A135" s="63"/>
      <c r="B135" s="63"/>
      <c r="C135" s="63"/>
      <c r="D135" s="41"/>
      <c r="E135" s="41"/>
      <c r="L135" s="9"/>
      <c r="M135" s="9"/>
      <c r="N135" s="9"/>
      <c r="O135" s="9"/>
      <c r="P135" s="9"/>
      <c r="Q135" s="9"/>
    </row>
    <row r="136" spans="1:17" x14ac:dyDescent="0.35">
      <c r="A136" s="63"/>
      <c r="B136" s="63"/>
      <c r="C136" s="63"/>
      <c r="D136" s="41"/>
      <c r="E136" s="41"/>
      <c r="L136" s="9"/>
      <c r="M136" s="9"/>
      <c r="N136" s="9"/>
      <c r="O136" s="9"/>
      <c r="P136" s="9"/>
      <c r="Q136" s="9"/>
    </row>
    <row r="137" spans="1:17" x14ac:dyDescent="0.35">
      <c r="A137" s="63"/>
      <c r="B137" s="63"/>
      <c r="C137" s="63"/>
      <c r="D137" s="41"/>
      <c r="E137" s="41"/>
      <c r="L137" s="9"/>
      <c r="M137" s="9"/>
      <c r="N137" s="9"/>
      <c r="O137" s="9"/>
      <c r="P137" s="9"/>
      <c r="Q137" s="9"/>
    </row>
    <row r="138" spans="1:17" x14ac:dyDescent="0.35">
      <c r="A138" s="63"/>
      <c r="B138" s="63"/>
      <c r="C138" s="63"/>
      <c r="D138" s="41"/>
      <c r="E138" s="41"/>
      <c r="L138" s="9"/>
      <c r="M138" s="9"/>
      <c r="N138" s="9"/>
      <c r="O138" s="9"/>
      <c r="P138" s="9"/>
      <c r="Q138" s="9"/>
    </row>
    <row r="139" spans="1:17" x14ac:dyDescent="0.35">
      <c r="A139" s="63"/>
      <c r="B139" s="63"/>
      <c r="C139" s="63"/>
      <c r="D139" s="41"/>
      <c r="E139" s="41"/>
      <c r="L139" s="9"/>
      <c r="M139" s="9"/>
      <c r="N139" s="9"/>
      <c r="O139" s="9"/>
      <c r="P139" s="9"/>
      <c r="Q139" s="9"/>
    </row>
    <row r="140" spans="1:17" x14ac:dyDescent="0.35">
      <c r="A140" s="63"/>
      <c r="B140" s="63"/>
      <c r="C140" s="63"/>
      <c r="D140" s="41"/>
      <c r="E140" s="41"/>
      <c r="L140" s="9"/>
      <c r="M140" s="9"/>
      <c r="N140" s="9"/>
      <c r="O140" s="9"/>
      <c r="P140" s="9"/>
      <c r="Q140" s="9"/>
    </row>
    <row r="141" spans="1:17" x14ac:dyDescent="0.35">
      <c r="A141" s="63"/>
      <c r="B141" s="63"/>
      <c r="C141" s="63"/>
      <c r="D141" s="41"/>
      <c r="E141" s="41"/>
      <c r="L141" s="9"/>
      <c r="M141" s="9"/>
      <c r="N141" s="9"/>
      <c r="O141" s="9"/>
      <c r="P141" s="9"/>
      <c r="Q141" s="9"/>
    </row>
    <row r="142" spans="1:17" x14ac:dyDescent="0.35">
      <c r="A142" s="63"/>
      <c r="B142" s="63"/>
      <c r="C142" s="63"/>
      <c r="D142" s="41"/>
      <c r="E142" s="41"/>
      <c r="L142" s="9"/>
      <c r="M142" s="9"/>
      <c r="N142" s="9"/>
      <c r="O142" s="9"/>
      <c r="P142" s="9"/>
      <c r="Q142" s="9"/>
    </row>
    <row r="143" spans="1:17" x14ac:dyDescent="0.35">
      <c r="A143" s="63"/>
      <c r="B143" s="63"/>
      <c r="C143" s="63"/>
      <c r="D143" s="41"/>
      <c r="E143" s="41"/>
      <c r="L143" s="9"/>
      <c r="M143" s="9"/>
      <c r="N143" s="9"/>
      <c r="O143" s="9"/>
      <c r="P143" s="9"/>
      <c r="Q143" s="9"/>
    </row>
    <row r="144" spans="1:17" x14ac:dyDescent="0.35">
      <c r="A144" s="63"/>
      <c r="B144" s="63"/>
      <c r="C144" s="63"/>
      <c r="D144" s="41"/>
      <c r="E144" s="41"/>
      <c r="L144" s="9"/>
      <c r="M144" s="9"/>
      <c r="N144" s="9"/>
      <c r="O144" s="9"/>
      <c r="P144" s="9"/>
      <c r="Q144" s="9"/>
    </row>
    <row r="145" spans="1:17" x14ac:dyDescent="0.35">
      <c r="A145" s="63"/>
      <c r="B145" s="63"/>
      <c r="C145" s="63"/>
      <c r="D145" s="41"/>
      <c r="E145" s="41"/>
      <c r="L145" s="9"/>
      <c r="M145" s="9"/>
      <c r="N145" s="9"/>
      <c r="O145" s="9"/>
      <c r="P145" s="9"/>
      <c r="Q145" s="9"/>
    </row>
    <row r="146" spans="1:17" x14ac:dyDescent="0.35">
      <c r="A146" s="63"/>
      <c r="B146" s="63"/>
      <c r="C146" s="63"/>
      <c r="D146" s="41"/>
      <c r="E146" s="41"/>
      <c r="L146" s="9"/>
      <c r="M146" s="9"/>
      <c r="N146" s="9"/>
      <c r="O146" s="9"/>
      <c r="P146" s="9"/>
      <c r="Q146" s="9"/>
    </row>
    <row r="147" spans="1:17" x14ac:dyDescent="0.35">
      <c r="A147" s="63"/>
      <c r="B147" s="63"/>
      <c r="C147" s="63"/>
      <c r="D147" s="41"/>
      <c r="E147" s="41"/>
      <c r="L147" s="9"/>
      <c r="M147" s="9"/>
      <c r="N147" s="9"/>
      <c r="O147" s="9"/>
      <c r="P147" s="9"/>
      <c r="Q147" s="9"/>
    </row>
    <row r="148" spans="1:17" x14ac:dyDescent="0.35">
      <c r="A148" s="63"/>
      <c r="B148" s="63"/>
      <c r="C148" s="63"/>
      <c r="D148" s="41"/>
      <c r="E148" s="41"/>
      <c r="L148" s="9"/>
      <c r="M148" s="9"/>
      <c r="N148" s="9"/>
      <c r="O148" s="9"/>
      <c r="P148" s="9"/>
      <c r="Q148" s="9"/>
    </row>
    <row r="149" spans="1:17" x14ac:dyDescent="0.35">
      <c r="A149" s="63"/>
      <c r="B149" s="63"/>
      <c r="C149" s="63"/>
      <c r="D149" s="41"/>
      <c r="E149" s="41"/>
      <c r="L149" s="9"/>
      <c r="M149" s="9"/>
      <c r="N149" s="9"/>
      <c r="O149" s="9"/>
      <c r="P149" s="9"/>
      <c r="Q149" s="9"/>
    </row>
    <row r="150" spans="1:17" x14ac:dyDescent="0.35">
      <c r="A150" s="63"/>
      <c r="B150" s="63"/>
      <c r="C150" s="63"/>
      <c r="D150" s="41"/>
      <c r="E150" s="41"/>
      <c r="L150" s="9"/>
      <c r="M150" s="9"/>
      <c r="N150" s="9"/>
      <c r="O150" s="9"/>
      <c r="P150" s="9"/>
      <c r="Q150" s="9"/>
    </row>
    <row r="151" spans="1:17" x14ac:dyDescent="0.35">
      <c r="A151" s="63"/>
      <c r="B151" s="63"/>
      <c r="C151" s="63"/>
      <c r="D151" s="41"/>
      <c r="E151" s="41"/>
      <c r="L151" s="9"/>
      <c r="M151" s="9"/>
      <c r="N151" s="9"/>
      <c r="O151" s="9"/>
      <c r="P151" s="9"/>
      <c r="Q151" s="9"/>
    </row>
    <row r="152" spans="1:17" x14ac:dyDescent="0.35">
      <c r="A152" s="63"/>
      <c r="B152" s="63"/>
      <c r="C152" s="63"/>
      <c r="D152" s="41"/>
      <c r="E152" s="41"/>
      <c r="L152" s="9"/>
      <c r="M152" s="9"/>
      <c r="N152" s="9"/>
      <c r="O152" s="9"/>
      <c r="P152" s="9"/>
      <c r="Q152" s="9"/>
    </row>
    <row r="153" spans="1:17" x14ac:dyDescent="0.35">
      <c r="A153" s="63"/>
      <c r="B153" s="63"/>
      <c r="C153" s="63"/>
      <c r="D153" s="41"/>
      <c r="E153" s="41"/>
      <c r="L153" s="9"/>
      <c r="M153" s="9"/>
      <c r="N153" s="9"/>
      <c r="O153" s="9"/>
      <c r="P153" s="9"/>
      <c r="Q153" s="9"/>
    </row>
    <row r="154" spans="1:17" x14ac:dyDescent="0.35">
      <c r="A154" s="63"/>
      <c r="B154" s="63"/>
      <c r="C154" s="63"/>
      <c r="D154" s="41"/>
      <c r="E154" s="41"/>
      <c r="L154" s="9"/>
      <c r="M154" s="9"/>
      <c r="N154" s="9"/>
      <c r="O154" s="9"/>
      <c r="P154" s="9"/>
      <c r="Q154" s="9"/>
    </row>
    <row r="155" spans="1:17" x14ac:dyDescent="0.35">
      <c r="A155" s="63"/>
      <c r="B155" s="63"/>
      <c r="C155" s="63"/>
      <c r="D155" s="41"/>
      <c r="E155" s="41"/>
      <c r="L155" s="9"/>
      <c r="M155" s="9"/>
      <c r="N155" s="9"/>
      <c r="O155" s="9"/>
      <c r="P155" s="9"/>
      <c r="Q155" s="9"/>
    </row>
    <row r="156" spans="1:17" x14ac:dyDescent="0.35">
      <c r="A156" s="63"/>
      <c r="B156" s="63"/>
      <c r="C156" s="63"/>
      <c r="D156" s="41"/>
      <c r="E156" s="41"/>
      <c r="L156" s="9"/>
      <c r="M156" s="9"/>
      <c r="N156" s="9"/>
      <c r="O156" s="9"/>
      <c r="P156" s="9"/>
      <c r="Q156" s="9"/>
    </row>
    <row r="157" spans="1:17" x14ac:dyDescent="0.35">
      <c r="A157" s="63"/>
      <c r="B157" s="63"/>
      <c r="C157" s="63"/>
      <c r="D157" s="41"/>
      <c r="E157" s="41"/>
      <c r="L157" s="9"/>
      <c r="M157" s="9"/>
      <c r="N157" s="9"/>
      <c r="O157" s="9"/>
      <c r="P157" s="9"/>
      <c r="Q157" s="9"/>
    </row>
    <row r="158" spans="1:17" x14ac:dyDescent="0.35">
      <c r="A158" s="63"/>
      <c r="B158" s="63"/>
      <c r="C158" s="63"/>
      <c r="D158" s="41"/>
      <c r="E158" s="41"/>
      <c r="L158" s="9"/>
      <c r="M158" s="9"/>
      <c r="N158" s="9"/>
      <c r="O158" s="9"/>
      <c r="P158" s="9"/>
      <c r="Q158" s="9"/>
    </row>
    <row r="159" spans="1:17" x14ac:dyDescent="0.35">
      <c r="A159" s="63"/>
      <c r="B159" s="63"/>
      <c r="C159" s="63"/>
      <c r="D159" s="41"/>
      <c r="E159" s="41"/>
      <c r="L159" s="9"/>
      <c r="M159" s="9"/>
      <c r="N159" s="9"/>
      <c r="O159" s="9"/>
      <c r="P159" s="9"/>
      <c r="Q159" s="9"/>
    </row>
    <row r="160" spans="1:17" x14ac:dyDescent="0.35">
      <c r="A160" s="63"/>
      <c r="B160" s="63"/>
      <c r="C160" s="63"/>
      <c r="D160" s="41"/>
      <c r="E160" s="41"/>
      <c r="L160" s="9"/>
      <c r="M160" s="9"/>
      <c r="N160" s="9"/>
      <c r="O160" s="9"/>
      <c r="P160" s="9"/>
      <c r="Q160" s="9"/>
    </row>
    <row r="161" spans="1:17" x14ac:dyDescent="0.35">
      <c r="A161" s="63"/>
      <c r="B161" s="63"/>
      <c r="C161" s="63"/>
      <c r="D161" s="41"/>
      <c r="E161" s="41"/>
      <c r="L161" s="9"/>
      <c r="M161" s="9"/>
      <c r="N161" s="9"/>
      <c r="O161" s="9"/>
      <c r="P161" s="9"/>
      <c r="Q161" s="9"/>
    </row>
    <row r="162" spans="1:17" x14ac:dyDescent="0.35">
      <c r="A162" s="63"/>
      <c r="B162" s="63"/>
      <c r="C162" s="63"/>
      <c r="D162" s="41"/>
      <c r="E162" s="41"/>
      <c r="L162" s="9"/>
      <c r="M162" s="9"/>
      <c r="N162" s="9"/>
      <c r="O162" s="9"/>
      <c r="P162" s="9"/>
      <c r="Q162" s="9"/>
    </row>
    <row r="163" spans="1:17" x14ac:dyDescent="0.35">
      <c r="A163" s="63"/>
      <c r="B163" s="63"/>
      <c r="C163" s="63"/>
      <c r="D163" s="41"/>
      <c r="E163" s="41"/>
      <c r="L163" s="9"/>
      <c r="M163" s="9"/>
      <c r="N163" s="9"/>
      <c r="O163" s="9"/>
      <c r="P163" s="9"/>
      <c r="Q163" s="9"/>
    </row>
    <row r="164" spans="1:17" x14ac:dyDescent="0.35">
      <c r="A164" s="63"/>
      <c r="B164" s="63"/>
      <c r="C164" s="63"/>
      <c r="D164" s="41"/>
      <c r="E164" s="41"/>
      <c r="L164" s="9"/>
      <c r="M164" s="9"/>
      <c r="N164" s="9"/>
      <c r="O164" s="9"/>
      <c r="P164" s="9"/>
      <c r="Q164" s="9"/>
    </row>
    <row r="165" spans="1:17" x14ac:dyDescent="0.35">
      <c r="A165" s="63"/>
      <c r="B165" s="63"/>
      <c r="C165" s="63"/>
      <c r="D165" s="41"/>
      <c r="E165" s="41"/>
      <c r="L165" s="9"/>
      <c r="M165" s="9"/>
      <c r="N165" s="9"/>
      <c r="O165" s="9"/>
      <c r="P165" s="9"/>
      <c r="Q165" s="9"/>
    </row>
    <row r="166" spans="1:17" x14ac:dyDescent="0.35">
      <c r="A166" s="41"/>
      <c r="B166" s="41"/>
      <c r="C166" s="41"/>
      <c r="D166" s="41"/>
      <c r="E166" s="41"/>
      <c r="I166" s="49"/>
      <c r="L166" s="9"/>
      <c r="M166" s="9"/>
      <c r="N166" s="9"/>
      <c r="O166" s="9"/>
      <c r="P166" s="9"/>
      <c r="Q166" s="9"/>
    </row>
    <row r="167" spans="1:17" ht="14.5" customHeight="1" x14ac:dyDescent="0.35">
      <c r="A167" s="63" t="s">
        <v>272</v>
      </c>
      <c r="B167" s="63"/>
      <c r="C167" s="63"/>
      <c r="D167" s="63"/>
      <c r="E167" s="63"/>
      <c r="L167" s="9"/>
      <c r="M167" s="9"/>
      <c r="N167" s="9"/>
      <c r="O167" s="9"/>
      <c r="P167" s="9"/>
      <c r="Q167" s="9"/>
    </row>
    <row r="168" spans="1:17" x14ac:dyDescent="0.35">
      <c r="A168" s="63"/>
      <c r="B168" s="63"/>
      <c r="C168" s="63"/>
      <c r="D168" s="63"/>
      <c r="E168" s="63"/>
      <c r="L168" s="9"/>
      <c r="M168" s="9"/>
      <c r="N168" s="9"/>
      <c r="O168" s="9"/>
      <c r="P168" s="9"/>
      <c r="Q168" s="9"/>
    </row>
    <row r="169" spans="1:17" x14ac:dyDescent="0.35">
      <c r="A169" s="63"/>
      <c r="B169" s="63"/>
      <c r="C169" s="63"/>
      <c r="D169" s="63"/>
      <c r="E169" s="63"/>
      <c r="L169" s="9"/>
      <c r="M169" s="9"/>
      <c r="N169" s="9"/>
      <c r="O169" s="9"/>
      <c r="P169" s="9"/>
      <c r="Q169" s="9"/>
    </row>
    <row r="170" spans="1:17" x14ac:dyDescent="0.35">
      <c r="A170" s="63"/>
      <c r="B170" s="63"/>
      <c r="C170" s="63"/>
      <c r="D170" s="63"/>
      <c r="E170" s="63"/>
      <c r="L170" s="9"/>
      <c r="M170" s="9"/>
      <c r="N170" s="9"/>
      <c r="O170" s="9"/>
      <c r="P170" s="9"/>
      <c r="Q170" s="9"/>
    </row>
    <row r="171" spans="1:17" x14ac:dyDescent="0.35">
      <c r="A171" s="63"/>
      <c r="B171" s="63"/>
      <c r="C171" s="63"/>
      <c r="D171" s="63"/>
      <c r="E171" s="63"/>
      <c r="L171" s="9"/>
      <c r="M171" s="9"/>
      <c r="N171" s="9"/>
      <c r="O171" s="9"/>
      <c r="P171" s="9"/>
      <c r="Q171" s="9"/>
    </row>
    <row r="172" spans="1:17" x14ac:dyDescent="0.35">
      <c r="A172" s="63"/>
      <c r="B172" s="63"/>
      <c r="C172" s="63"/>
      <c r="D172" s="63"/>
      <c r="E172" s="63"/>
      <c r="L172" s="9"/>
      <c r="M172" s="9"/>
      <c r="N172" s="9"/>
      <c r="O172" s="9"/>
      <c r="P172" s="9"/>
      <c r="Q172" s="9"/>
    </row>
    <row r="173" spans="1:17" x14ac:dyDescent="0.35">
      <c r="A173" s="63"/>
      <c r="B173" s="63"/>
      <c r="C173" s="63"/>
      <c r="D173" s="63"/>
      <c r="E173" s="63"/>
      <c r="L173" s="9"/>
      <c r="M173" s="9"/>
      <c r="N173" s="9"/>
      <c r="O173" s="9"/>
      <c r="P173" s="9"/>
      <c r="Q173" s="9"/>
    </row>
    <row r="174" spans="1:17" x14ac:dyDescent="0.35">
      <c r="A174" s="63"/>
      <c r="B174" s="63"/>
      <c r="C174" s="63"/>
      <c r="D174" s="63"/>
      <c r="E174" s="63"/>
      <c r="L174" s="9"/>
      <c r="M174" s="9"/>
      <c r="N174" s="9"/>
      <c r="O174" s="9"/>
      <c r="P174" s="9"/>
      <c r="Q174" s="9"/>
    </row>
    <row r="175" spans="1:17" x14ac:dyDescent="0.35">
      <c r="A175" s="63"/>
      <c r="B175" s="63"/>
      <c r="C175" s="63"/>
      <c r="D175" s="63"/>
      <c r="E175" s="63"/>
      <c r="L175" s="9"/>
      <c r="M175" s="9"/>
      <c r="N175" s="9"/>
      <c r="O175" s="9"/>
      <c r="P175" s="9"/>
      <c r="Q175" s="9"/>
    </row>
    <row r="176" spans="1:17" x14ac:dyDescent="0.35">
      <c r="A176" s="63"/>
      <c r="B176" s="63"/>
      <c r="C176" s="63"/>
      <c r="D176" s="63"/>
      <c r="E176" s="63"/>
      <c r="L176" s="9"/>
      <c r="M176" s="9"/>
      <c r="N176" s="9"/>
      <c r="O176" s="9"/>
      <c r="P176" s="9"/>
      <c r="Q176" s="9"/>
    </row>
    <row r="177" spans="1:17" x14ac:dyDescent="0.35">
      <c r="A177" s="63"/>
      <c r="B177" s="63"/>
      <c r="C177" s="63"/>
      <c r="D177" s="63"/>
      <c r="E177" s="63"/>
      <c r="L177" s="9"/>
      <c r="M177" s="9"/>
      <c r="N177" s="9"/>
      <c r="O177" s="9"/>
      <c r="P177" s="9"/>
      <c r="Q177" s="9"/>
    </row>
    <row r="178" spans="1:17" x14ac:dyDescent="0.35">
      <c r="A178" s="63"/>
      <c r="B178" s="63"/>
      <c r="C178" s="63"/>
      <c r="D178" s="63"/>
      <c r="E178" s="63"/>
      <c r="L178" s="9"/>
      <c r="M178" s="9"/>
      <c r="N178" s="9"/>
      <c r="O178" s="9"/>
      <c r="P178" s="9"/>
      <c r="Q178" s="9"/>
    </row>
    <row r="179" spans="1:17" x14ac:dyDescent="0.35">
      <c r="A179" s="63"/>
      <c r="B179" s="63"/>
      <c r="C179" s="63"/>
      <c r="D179" s="63"/>
      <c r="E179" s="63"/>
      <c r="L179" s="9"/>
      <c r="M179" s="9"/>
      <c r="N179" s="9"/>
      <c r="O179" s="9"/>
      <c r="P179" s="9"/>
      <c r="Q179" s="9"/>
    </row>
    <row r="180" spans="1:17" x14ac:dyDescent="0.35">
      <c r="A180" s="41"/>
      <c r="B180" s="41"/>
      <c r="C180" s="41"/>
      <c r="D180" s="41"/>
      <c r="E180" s="41"/>
      <c r="L180" s="9"/>
      <c r="M180" s="9"/>
      <c r="N180" s="9"/>
      <c r="O180" s="9"/>
      <c r="P180" s="9"/>
      <c r="Q180" s="9"/>
    </row>
    <row r="181" spans="1:17" x14ac:dyDescent="0.35">
      <c r="A181" s="63" t="s">
        <v>273</v>
      </c>
      <c r="B181" s="63"/>
      <c r="C181" s="63"/>
      <c r="D181" s="63"/>
      <c r="E181" s="63"/>
      <c r="L181" s="9"/>
      <c r="M181" s="9"/>
      <c r="N181" s="9"/>
      <c r="O181" s="9"/>
      <c r="P181" s="9"/>
      <c r="Q181" s="9"/>
    </row>
    <row r="182" spans="1:17" x14ac:dyDescent="0.35">
      <c r="A182" s="63"/>
      <c r="B182" s="63"/>
      <c r="C182" s="63"/>
      <c r="D182" s="63"/>
      <c r="E182" s="63"/>
      <c r="L182" s="9"/>
      <c r="M182" s="9"/>
      <c r="N182" s="9"/>
      <c r="O182" s="9"/>
      <c r="P182" s="9"/>
      <c r="Q182" s="9"/>
    </row>
    <row r="183" spans="1:17" x14ac:dyDescent="0.35">
      <c r="A183" s="63"/>
      <c r="B183" s="63"/>
      <c r="C183" s="63"/>
      <c r="D183" s="63"/>
      <c r="E183" s="63"/>
      <c r="L183" s="9"/>
      <c r="M183" s="9"/>
      <c r="N183" s="9"/>
      <c r="O183" s="9"/>
      <c r="P183" s="9"/>
      <c r="Q183" s="9"/>
    </row>
    <row r="184" spans="1:17" x14ac:dyDescent="0.35">
      <c r="A184" s="63"/>
      <c r="B184" s="63"/>
      <c r="C184" s="63"/>
      <c r="D184" s="63"/>
      <c r="E184" s="63"/>
      <c r="L184" s="9"/>
      <c r="M184" s="9"/>
      <c r="N184" s="9"/>
      <c r="O184" s="9"/>
      <c r="P184" s="9"/>
      <c r="Q184" s="9"/>
    </row>
    <row r="185" spans="1:17" x14ac:dyDescent="0.35">
      <c r="A185" s="63"/>
      <c r="B185" s="63"/>
      <c r="C185" s="63"/>
      <c r="D185" s="63"/>
      <c r="E185" s="63"/>
      <c r="L185" s="9"/>
      <c r="M185" s="9"/>
      <c r="N185" s="9"/>
      <c r="O185" s="9"/>
      <c r="P185" s="9"/>
      <c r="Q185" s="9"/>
    </row>
    <row r="186" spans="1:17" x14ac:dyDescent="0.35">
      <c r="A186" s="63"/>
      <c r="B186" s="63"/>
      <c r="C186" s="63"/>
      <c r="D186" s="63"/>
      <c r="E186" s="63"/>
      <c r="L186" s="9"/>
      <c r="M186" s="9"/>
      <c r="N186" s="9"/>
      <c r="O186" s="9"/>
      <c r="P186" s="9"/>
      <c r="Q186" s="9"/>
    </row>
    <row r="187" spans="1:17" x14ac:dyDescent="0.35">
      <c r="A187" s="63"/>
      <c r="B187" s="63"/>
      <c r="C187" s="63"/>
      <c r="D187" s="63"/>
      <c r="E187" s="63"/>
      <c r="L187" s="9"/>
      <c r="M187" s="9"/>
      <c r="N187" s="9"/>
      <c r="O187" s="9"/>
      <c r="P187" s="9"/>
      <c r="Q187" s="9"/>
    </row>
    <row r="188" spans="1:17" x14ac:dyDescent="0.35">
      <c r="A188" s="63"/>
      <c r="B188" s="63"/>
      <c r="C188" s="63"/>
      <c r="D188" s="63"/>
      <c r="E188" s="63"/>
      <c r="L188" s="9"/>
      <c r="M188" s="9"/>
      <c r="N188" s="9"/>
      <c r="O188" s="9"/>
      <c r="P188" s="9"/>
      <c r="Q188" s="9"/>
    </row>
    <row r="189" spans="1:17" x14ac:dyDescent="0.35">
      <c r="A189" s="63"/>
      <c r="B189" s="63"/>
      <c r="C189" s="63"/>
      <c r="D189" s="63"/>
      <c r="E189" s="63"/>
      <c r="L189" s="9"/>
      <c r="M189" s="9"/>
      <c r="N189" s="9"/>
      <c r="O189" s="9"/>
      <c r="P189" s="9"/>
      <c r="Q189" s="9"/>
    </row>
    <row r="190" spans="1:17" x14ac:dyDescent="0.35">
      <c r="A190" s="63"/>
      <c r="B190" s="63"/>
      <c r="C190" s="63"/>
      <c r="D190" s="63"/>
      <c r="E190" s="63"/>
      <c r="L190" s="9"/>
      <c r="M190" s="9"/>
      <c r="N190" s="9"/>
      <c r="O190" s="9"/>
      <c r="P190" s="9"/>
      <c r="Q190" s="9"/>
    </row>
    <row r="191" spans="1:17" x14ac:dyDescent="0.35">
      <c r="A191" s="63"/>
      <c r="B191" s="63"/>
      <c r="C191" s="63"/>
      <c r="D191" s="63"/>
      <c r="E191" s="63"/>
      <c r="L191" s="9"/>
      <c r="M191" s="9"/>
      <c r="N191" s="9"/>
      <c r="O191" s="9"/>
      <c r="P191" s="9"/>
      <c r="Q191" s="9"/>
    </row>
    <row r="192" spans="1:17" x14ac:dyDescent="0.35">
      <c r="A192" s="63"/>
      <c r="B192" s="63"/>
      <c r="C192" s="63"/>
      <c r="D192" s="63"/>
      <c r="E192" s="63"/>
      <c r="L192" s="9"/>
      <c r="M192" s="9"/>
      <c r="N192" s="9"/>
      <c r="O192" s="9"/>
      <c r="P192" s="9"/>
      <c r="Q192" s="9"/>
    </row>
    <row r="193" spans="1:17" ht="14.5" customHeight="1" x14ac:dyDescent="0.35">
      <c r="A193" s="63" t="s">
        <v>274</v>
      </c>
      <c r="B193" s="63"/>
      <c r="C193" s="63"/>
      <c r="D193" s="63"/>
      <c r="E193" s="63"/>
      <c r="L193" s="9"/>
      <c r="M193" s="9"/>
      <c r="N193" s="9"/>
      <c r="O193" s="9"/>
      <c r="P193" s="9"/>
      <c r="Q193" s="9"/>
    </row>
    <row r="194" spans="1:17" x14ac:dyDescent="0.35">
      <c r="A194" s="63"/>
      <c r="B194" s="63"/>
      <c r="C194" s="63"/>
      <c r="D194" s="63"/>
      <c r="E194" s="63"/>
      <c r="L194" s="9"/>
      <c r="M194" s="9"/>
      <c r="N194" s="9"/>
      <c r="O194" s="9"/>
      <c r="P194" s="9"/>
      <c r="Q194" s="9"/>
    </row>
    <row r="195" spans="1:17" x14ac:dyDescent="0.35">
      <c r="A195" s="63"/>
      <c r="B195" s="63"/>
      <c r="C195" s="63"/>
      <c r="D195" s="63"/>
      <c r="E195" s="63"/>
      <c r="L195" s="9"/>
      <c r="M195" s="9"/>
      <c r="N195" s="9"/>
      <c r="O195" s="9"/>
      <c r="P195" s="9"/>
      <c r="Q195" s="9"/>
    </row>
    <row r="196" spans="1:17" x14ac:dyDescent="0.35">
      <c r="A196" s="63"/>
      <c r="B196" s="63"/>
      <c r="C196" s="63"/>
      <c r="D196" s="63"/>
      <c r="E196" s="63"/>
      <c r="L196" s="9"/>
      <c r="M196" s="9"/>
      <c r="N196" s="9"/>
      <c r="O196" s="9"/>
      <c r="P196" s="9"/>
      <c r="Q196" s="9"/>
    </row>
    <row r="197" spans="1:17" x14ac:dyDescent="0.35">
      <c r="A197" s="63"/>
      <c r="B197" s="63"/>
      <c r="C197" s="63"/>
      <c r="D197" s="63"/>
      <c r="E197" s="63"/>
      <c r="L197" s="9"/>
      <c r="M197" s="9"/>
      <c r="N197" s="9"/>
      <c r="O197" s="9"/>
      <c r="P197" s="9"/>
      <c r="Q197" s="9"/>
    </row>
    <row r="198" spans="1:17" x14ac:dyDescent="0.35">
      <c r="A198" s="63"/>
      <c r="B198" s="63"/>
      <c r="C198" s="63"/>
      <c r="D198" s="63"/>
      <c r="E198" s="63"/>
      <c r="L198" s="9"/>
      <c r="M198" s="9"/>
      <c r="N198" s="9"/>
      <c r="O198" s="9"/>
      <c r="P198" s="9"/>
      <c r="Q198" s="9"/>
    </row>
    <row r="199" spans="1:17" x14ac:dyDescent="0.35">
      <c r="A199" s="63"/>
      <c r="B199" s="63"/>
      <c r="C199" s="63"/>
      <c r="D199" s="63"/>
      <c r="E199" s="63"/>
      <c r="L199" s="9"/>
      <c r="M199" s="9"/>
      <c r="N199" s="9"/>
      <c r="O199" s="9"/>
      <c r="P199" s="9"/>
      <c r="Q199" s="9"/>
    </row>
    <row r="200" spans="1:17" x14ac:dyDescent="0.35">
      <c r="A200" s="63"/>
      <c r="B200" s="63"/>
      <c r="C200" s="63"/>
      <c r="D200" s="63"/>
      <c r="E200" s="63"/>
      <c r="L200" s="9"/>
      <c r="M200" s="9"/>
      <c r="N200" s="9"/>
      <c r="O200" s="9"/>
      <c r="P200" s="9"/>
      <c r="Q200" s="9"/>
    </row>
    <row r="201" spans="1:17" x14ac:dyDescent="0.35">
      <c r="A201" s="63"/>
      <c r="B201" s="63"/>
      <c r="C201" s="63"/>
      <c r="D201" s="63"/>
      <c r="E201" s="63"/>
      <c r="L201" s="9"/>
      <c r="M201" s="9"/>
      <c r="N201" s="9"/>
      <c r="O201" s="9"/>
      <c r="P201" s="9"/>
      <c r="Q201" s="9"/>
    </row>
    <row r="202" spans="1:17" x14ac:dyDescent="0.35">
      <c r="A202" s="63"/>
      <c r="B202" s="63"/>
      <c r="C202" s="63"/>
      <c r="D202" s="63"/>
      <c r="E202" s="63"/>
      <c r="L202" s="9"/>
      <c r="M202" s="9"/>
      <c r="N202" s="9"/>
      <c r="O202" s="9"/>
      <c r="P202" s="9"/>
      <c r="Q202" s="9"/>
    </row>
    <row r="203" spans="1:17" x14ac:dyDescent="0.35">
      <c r="A203" s="63"/>
      <c r="B203" s="63"/>
      <c r="C203" s="63"/>
      <c r="D203" s="63"/>
      <c r="E203" s="63"/>
      <c r="L203" s="9"/>
      <c r="M203" s="9"/>
      <c r="N203" s="9"/>
      <c r="O203" s="9"/>
      <c r="P203" s="9"/>
      <c r="Q203" s="9"/>
    </row>
    <row r="204" spans="1:17" x14ac:dyDescent="0.35">
      <c r="A204" s="63"/>
      <c r="B204" s="63"/>
      <c r="C204" s="63"/>
      <c r="D204" s="63"/>
      <c r="E204" s="63"/>
      <c r="L204" s="9"/>
      <c r="M204" s="9"/>
      <c r="N204" s="9"/>
      <c r="O204" s="9"/>
      <c r="P204" s="9"/>
      <c r="Q204" s="9"/>
    </row>
    <row r="205" spans="1:17" x14ac:dyDescent="0.35">
      <c r="A205" s="63"/>
      <c r="B205" s="63"/>
      <c r="C205" s="63"/>
      <c r="D205" s="63"/>
      <c r="E205" s="63"/>
      <c r="L205" s="9"/>
      <c r="M205" s="9"/>
      <c r="N205" s="9"/>
      <c r="O205" s="9"/>
      <c r="P205" s="9"/>
      <c r="Q205" s="9"/>
    </row>
    <row r="206" spans="1:17" x14ac:dyDescent="0.35">
      <c r="A206" s="63"/>
      <c r="B206" s="63"/>
      <c r="C206" s="63"/>
      <c r="D206" s="63"/>
      <c r="E206" s="63"/>
      <c r="L206" s="9"/>
      <c r="M206" s="9"/>
      <c r="N206" s="9"/>
      <c r="O206" s="9"/>
      <c r="P206" s="9"/>
      <c r="Q206" s="9"/>
    </row>
    <row r="207" spans="1:17" x14ac:dyDescent="0.35">
      <c r="A207" s="63"/>
      <c r="B207" s="63"/>
      <c r="C207" s="63"/>
      <c r="D207" s="63"/>
      <c r="E207" s="63"/>
      <c r="L207" s="9"/>
      <c r="M207" s="9"/>
      <c r="N207" s="9"/>
      <c r="O207" s="9"/>
      <c r="P207" s="9"/>
      <c r="Q207" s="9"/>
    </row>
    <row r="208" spans="1:17" x14ac:dyDescent="0.35">
      <c r="A208" s="63"/>
      <c r="B208" s="63"/>
      <c r="C208" s="63"/>
      <c r="D208" s="63"/>
      <c r="E208" s="63"/>
      <c r="L208" s="9"/>
      <c r="M208" s="9"/>
      <c r="N208" s="9"/>
      <c r="O208" s="9"/>
      <c r="P208" s="9"/>
      <c r="Q208" s="9"/>
    </row>
    <row r="209" spans="1:17" x14ac:dyDescent="0.35">
      <c r="A209" s="63"/>
      <c r="B209" s="63"/>
      <c r="C209" s="63"/>
      <c r="D209" s="63"/>
      <c r="E209" s="63"/>
      <c r="L209" s="9"/>
      <c r="M209" s="9"/>
      <c r="N209" s="9"/>
      <c r="O209" s="9"/>
      <c r="P209" s="9"/>
      <c r="Q209" s="9"/>
    </row>
    <row r="210" spans="1:17" x14ac:dyDescent="0.35">
      <c r="A210" s="63"/>
      <c r="B210" s="63"/>
      <c r="C210" s="63"/>
      <c r="D210" s="63"/>
      <c r="E210" s="63"/>
      <c r="L210" s="9"/>
      <c r="M210" s="9"/>
      <c r="N210" s="9"/>
      <c r="O210" s="9"/>
      <c r="P210" s="9"/>
      <c r="Q210" s="9"/>
    </row>
    <row r="211" spans="1:17" x14ac:dyDescent="0.35">
      <c r="A211" s="63"/>
      <c r="B211" s="63"/>
      <c r="C211" s="63"/>
      <c r="D211" s="63"/>
      <c r="E211" s="63"/>
      <c r="L211" s="9"/>
      <c r="M211" s="9"/>
      <c r="N211" s="9"/>
      <c r="O211" s="9"/>
      <c r="P211" s="9"/>
      <c r="Q211" s="9"/>
    </row>
    <row r="212" spans="1:17" x14ac:dyDescent="0.35">
      <c r="A212" s="63"/>
      <c r="B212" s="63"/>
      <c r="C212" s="63"/>
      <c r="D212" s="63"/>
      <c r="E212" s="63"/>
      <c r="L212" s="9"/>
      <c r="M212" s="9"/>
      <c r="N212" s="9"/>
      <c r="O212" s="9"/>
      <c r="P212" s="9"/>
      <c r="Q212" s="9"/>
    </row>
    <row r="213" spans="1:17" x14ac:dyDescent="0.35">
      <c r="A213" s="63"/>
      <c r="B213" s="63"/>
      <c r="C213" s="63"/>
      <c r="D213" s="63"/>
      <c r="E213" s="63"/>
      <c r="L213" s="9"/>
      <c r="M213" s="9"/>
      <c r="N213" s="9"/>
      <c r="O213" s="9"/>
      <c r="P213" s="9"/>
      <c r="Q213" s="9"/>
    </row>
    <row r="214" spans="1:17" x14ac:dyDescent="0.35">
      <c r="A214" s="63"/>
      <c r="B214" s="63"/>
      <c r="C214" s="63"/>
      <c r="D214" s="63"/>
      <c r="E214" s="63"/>
      <c r="L214" s="9"/>
      <c r="M214" s="9"/>
      <c r="N214" s="9"/>
      <c r="O214" s="9"/>
      <c r="P214" s="9"/>
      <c r="Q214" s="9"/>
    </row>
    <row r="215" spans="1:17" x14ac:dyDescent="0.35">
      <c r="A215" s="63"/>
      <c r="B215" s="63"/>
      <c r="C215" s="63"/>
      <c r="D215" s="63"/>
      <c r="E215" s="63"/>
      <c r="L215" s="9"/>
      <c r="M215" s="9"/>
      <c r="N215" s="9"/>
      <c r="O215" s="9"/>
      <c r="P215" s="9"/>
      <c r="Q215" s="9"/>
    </row>
    <row r="216" spans="1:17" x14ac:dyDescent="0.35">
      <c r="A216" s="63"/>
      <c r="B216" s="63"/>
      <c r="C216" s="63"/>
      <c r="D216" s="63"/>
      <c r="E216" s="63"/>
      <c r="L216" s="9"/>
      <c r="M216" s="9"/>
      <c r="N216" s="9"/>
      <c r="O216" s="9"/>
      <c r="P216" s="9"/>
      <c r="Q216" s="9"/>
    </row>
    <row r="217" spans="1:17" x14ac:dyDescent="0.35">
      <c r="A217" s="63"/>
      <c r="B217" s="63"/>
      <c r="C217" s="63"/>
      <c r="D217" s="63"/>
      <c r="E217" s="63"/>
      <c r="L217" s="9"/>
      <c r="M217" s="9"/>
      <c r="N217" s="9"/>
      <c r="O217" s="9"/>
      <c r="P217" s="9"/>
      <c r="Q217" s="9"/>
    </row>
    <row r="218" spans="1:17" x14ac:dyDescent="0.35">
      <c r="A218" s="63"/>
      <c r="B218" s="63"/>
      <c r="C218" s="63"/>
      <c r="D218" s="63"/>
      <c r="E218" s="63"/>
      <c r="L218" s="9"/>
      <c r="M218" s="9"/>
      <c r="N218" s="9"/>
      <c r="O218" s="9"/>
      <c r="P218" s="9"/>
      <c r="Q218" s="9"/>
    </row>
    <row r="219" spans="1:17" x14ac:dyDescent="0.35">
      <c r="A219" s="63"/>
      <c r="B219" s="63"/>
      <c r="C219" s="63"/>
      <c r="D219" s="63"/>
      <c r="E219" s="63"/>
      <c r="L219" s="9"/>
      <c r="M219" s="9"/>
      <c r="N219" s="9"/>
      <c r="O219" s="9"/>
      <c r="P219" s="9"/>
      <c r="Q219" s="9"/>
    </row>
    <row r="220" spans="1:17" x14ac:dyDescent="0.35">
      <c r="A220" s="63"/>
      <c r="B220" s="63"/>
      <c r="C220" s="63"/>
      <c r="D220" s="63"/>
      <c r="E220" s="63"/>
      <c r="L220" s="9"/>
      <c r="M220" s="9"/>
      <c r="N220" s="9"/>
      <c r="O220" s="9"/>
      <c r="P220" s="9"/>
      <c r="Q220" s="9"/>
    </row>
    <row r="221" spans="1:17" x14ac:dyDescent="0.35">
      <c r="A221" s="63"/>
      <c r="B221" s="63"/>
      <c r="C221" s="63"/>
      <c r="D221" s="63"/>
      <c r="E221" s="63"/>
      <c r="L221" s="9"/>
      <c r="M221" s="9"/>
      <c r="N221" s="9"/>
      <c r="O221" s="9"/>
      <c r="P221" s="9"/>
      <c r="Q221" s="9"/>
    </row>
    <row r="222" spans="1:17" x14ac:dyDescent="0.35">
      <c r="A222" s="63"/>
      <c r="B222" s="63"/>
      <c r="C222" s="63"/>
      <c r="D222" s="63"/>
      <c r="E222" s="63"/>
      <c r="L222" s="9"/>
      <c r="M222" s="9"/>
      <c r="N222" s="9"/>
      <c r="O222" s="9"/>
      <c r="P222" s="9"/>
      <c r="Q222" s="9"/>
    </row>
    <row r="223" spans="1:17" x14ac:dyDescent="0.35">
      <c r="A223" s="63"/>
      <c r="B223" s="63"/>
      <c r="C223" s="63"/>
      <c r="D223" s="63"/>
      <c r="E223" s="63"/>
      <c r="L223" s="9"/>
      <c r="M223" s="9"/>
      <c r="N223" s="9"/>
      <c r="O223" s="9"/>
      <c r="P223" s="9"/>
      <c r="Q223" s="9"/>
    </row>
    <row r="224" spans="1:17" x14ac:dyDescent="0.35">
      <c r="A224" s="9"/>
      <c r="B224" s="9"/>
      <c r="C224" s="9"/>
      <c r="D224" s="9"/>
      <c r="E224" s="9"/>
      <c r="L224" s="9"/>
      <c r="M224" s="9"/>
      <c r="N224" s="9"/>
      <c r="O224" s="9"/>
      <c r="P224" s="9"/>
      <c r="Q224" s="9"/>
    </row>
    <row r="225" spans="1:17" ht="14.5" customHeight="1" x14ac:dyDescent="0.35">
      <c r="A225" s="63" t="s">
        <v>275</v>
      </c>
      <c r="B225" s="63"/>
      <c r="C225" s="63"/>
      <c r="D225" s="63"/>
      <c r="E225" s="63"/>
      <c r="L225" s="9"/>
      <c r="M225" s="9"/>
      <c r="N225" s="9"/>
      <c r="O225" s="9"/>
      <c r="P225" s="9"/>
      <c r="Q225" s="9"/>
    </row>
    <row r="226" spans="1:17" x14ac:dyDescent="0.35">
      <c r="A226" s="63"/>
      <c r="B226" s="63"/>
      <c r="C226" s="63"/>
      <c r="D226" s="63"/>
      <c r="E226" s="63"/>
      <c r="L226" s="9"/>
      <c r="M226" s="9"/>
      <c r="N226" s="9"/>
      <c r="O226" s="9"/>
      <c r="P226" s="9"/>
      <c r="Q226" s="9"/>
    </row>
    <row r="227" spans="1:17" x14ac:dyDescent="0.35">
      <c r="A227" s="63"/>
      <c r="B227" s="63"/>
      <c r="C227" s="63"/>
      <c r="D227" s="63"/>
      <c r="E227" s="63"/>
      <c r="L227" s="9"/>
      <c r="M227" s="9"/>
      <c r="N227" s="9"/>
      <c r="O227" s="9"/>
      <c r="P227" s="9"/>
      <c r="Q227" s="9"/>
    </row>
    <row r="228" spans="1:17" x14ac:dyDescent="0.35">
      <c r="A228" s="63"/>
      <c r="B228" s="63"/>
      <c r="C228" s="63"/>
      <c r="D228" s="63"/>
      <c r="E228" s="63"/>
      <c r="L228" s="9"/>
      <c r="M228" s="9"/>
      <c r="N228" s="9"/>
      <c r="O228" s="9"/>
      <c r="P228" s="9"/>
      <c r="Q228" s="9"/>
    </row>
    <row r="229" spans="1:17" x14ac:dyDescent="0.35">
      <c r="A229" s="63"/>
      <c r="B229" s="63"/>
      <c r="C229" s="63"/>
      <c r="D229" s="63"/>
      <c r="E229" s="63"/>
      <c r="L229" s="9"/>
      <c r="M229" s="9"/>
      <c r="N229" s="9"/>
      <c r="O229" s="9"/>
      <c r="P229" s="9"/>
      <c r="Q229" s="9"/>
    </row>
    <row r="230" spans="1:17" x14ac:dyDescent="0.35">
      <c r="A230" s="63"/>
      <c r="B230" s="63"/>
      <c r="C230" s="63"/>
      <c r="D230" s="63"/>
      <c r="E230" s="63"/>
      <c r="L230" s="9"/>
      <c r="M230" s="9"/>
      <c r="N230" s="9"/>
      <c r="O230" s="9"/>
      <c r="P230" s="9"/>
      <c r="Q230" s="9"/>
    </row>
    <row r="231" spans="1:17" x14ac:dyDescent="0.35">
      <c r="A231" s="63"/>
      <c r="B231" s="63"/>
      <c r="C231" s="63"/>
      <c r="D231" s="63"/>
      <c r="E231" s="63"/>
      <c r="L231" s="9"/>
      <c r="M231" s="9"/>
      <c r="N231" s="9"/>
      <c r="O231" s="9"/>
      <c r="P231" s="9"/>
      <c r="Q231" s="9"/>
    </row>
    <row r="232" spans="1:17" x14ac:dyDescent="0.35">
      <c r="A232" s="63"/>
      <c r="B232" s="63"/>
      <c r="C232" s="63"/>
      <c r="D232" s="63"/>
      <c r="E232" s="63"/>
      <c r="L232" s="9"/>
      <c r="M232" s="9"/>
      <c r="N232" s="9"/>
      <c r="O232" s="9"/>
      <c r="P232" s="9"/>
      <c r="Q232" s="9"/>
    </row>
    <row r="233" spans="1:17" x14ac:dyDescent="0.35">
      <c r="A233" s="63"/>
      <c r="B233" s="63"/>
      <c r="C233" s="63"/>
      <c r="D233" s="63"/>
      <c r="E233" s="63"/>
      <c r="L233" s="9"/>
      <c r="M233" s="9"/>
      <c r="N233" s="9"/>
      <c r="O233" s="9"/>
      <c r="P233" s="9"/>
      <c r="Q233" s="9"/>
    </row>
    <row r="234" spans="1:17" x14ac:dyDescent="0.35">
      <c r="A234" s="63"/>
      <c r="B234" s="63"/>
      <c r="C234" s="63"/>
      <c r="D234" s="63"/>
      <c r="E234" s="63"/>
      <c r="L234" s="9"/>
      <c r="M234" s="9"/>
      <c r="N234" s="9"/>
      <c r="O234" s="9"/>
      <c r="P234" s="9"/>
      <c r="Q234" s="9"/>
    </row>
    <row r="235" spans="1:17" x14ac:dyDescent="0.35">
      <c r="A235" s="9"/>
      <c r="B235" s="9"/>
      <c r="C235" s="9"/>
      <c r="D235" s="9"/>
      <c r="E235" s="9"/>
      <c r="L235" s="9"/>
      <c r="M235" s="9"/>
      <c r="N235" s="9"/>
      <c r="O235" s="9"/>
      <c r="P235" s="9"/>
      <c r="Q235" s="9"/>
    </row>
    <row r="236" spans="1:17" x14ac:dyDescent="0.35">
      <c r="A236" s="63" t="s">
        <v>276</v>
      </c>
      <c r="B236" s="63"/>
      <c r="C236" s="63"/>
      <c r="D236" s="63"/>
      <c r="E236" s="63"/>
      <c r="L236" s="9"/>
      <c r="M236" s="9"/>
      <c r="N236" s="9"/>
      <c r="O236" s="9"/>
      <c r="P236" s="9"/>
      <c r="Q236" s="9"/>
    </row>
    <row r="237" spans="1:17" x14ac:dyDescent="0.35">
      <c r="A237" s="63"/>
      <c r="B237" s="63"/>
      <c r="C237" s="63"/>
      <c r="D237" s="63"/>
      <c r="E237" s="63"/>
      <c r="F237" s="63" t="s">
        <v>277</v>
      </c>
      <c r="G237" s="68"/>
      <c r="H237" s="68"/>
      <c r="I237" s="68"/>
      <c r="J237" s="68"/>
      <c r="K237" s="68"/>
      <c r="L237" s="68"/>
      <c r="M237" s="9"/>
      <c r="N237" s="9"/>
      <c r="O237" s="9"/>
      <c r="P237" s="9"/>
      <c r="Q237" s="9"/>
    </row>
    <row r="238" spans="1:17" x14ac:dyDescent="0.35">
      <c r="A238" s="63"/>
      <c r="B238" s="63"/>
      <c r="C238" s="63"/>
      <c r="D238" s="63"/>
      <c r="E238" s="63"/>
      <c r="F238" s="68"/>
      <c r="G238" s="68"/>
      <c r="H238" s="68"/>
      <c r="I238" s="68"/>
      <c r="J238" s="68"/>
      <c r="K238" s="68"/>
      <c r="L238" s="68"/>
      <c r="M238" s="9"/>
      <c r="N238" s="9"/>
      <c r="O238" s="9"/>
      <c r="P238" s="9"/>
      <c r="Q238" s="9"/>
    </row>
    <row r="239" spans="1:17" x14ac:dyDescent="0.35">
      <c r="A239" s="63"/>
      <c r="B239" s="63"/>
      <c r="C239" s="63"/>
      <c r="D239" s="63"/>
      <c r="E239" s="63"/>
      <c r="F239" s="68"/>
      <c r="G239" s="68"/>
      <c r="H239" s="68"/>
      <c r="I239" s="68"/>
      <c r="J239" s="68"/>
      <c r="K239" s="68"/>
      <c r="L239" s="68"/>
      <c r="M239" s="9"/>
      <c r="N239" s="9"/>
      <c r="O239" s="9"/>
      <c r="P239" s="9"/>
      <c r="Q239" s="9"/>
    </row>
    <row r="240" spans="1:17" x14ac:dyDescent="0.35">
      <c r="A240" s="63"/>
      <c r="B240" s="63"/>
      <c r="C240" s="63"/>
      <c r="D240" s="63"/>
      <c r="E240" s="63"/>
      <c r="F240" s="68"/>
      <c r="G240" s="68"/>
      <c r="H240" s="68"/>
      <c r="I240" s="68"/>
      <c r="J240" s="68"/>
      <c r="K240" s="68"/>
      <c r="L240" s="68"/>
      <c r="M240" s="9"/>
      <c r="N240" s="9"/>
      <c r="O240" s="9"/>
      <c r="P240" s="9"/>
      <c r="Q240" s="9"/>
    </row>
    <row r="241" spans="1:17" x14ac:dyDescent="0.35">
      <c r="A241" s="63"/>
      <c r="B241" s="63"/>
      <c r="C241" s="63"/>
      <c r="D241" s="63"/>
      <c r="E241" s="63"/>
      <c r="F241" s="68"/>
      <c r="G241" s="68"/>
      <c r="H241" s="68"/>
      <c r="I241" s="68"/>
      <c r="J241" s="68"/>
      <c r="K241" s="68"/>
      <c r="L241" s="68"/>
      <c r="M241" s="9"/>
      <c r="N241" s="9"/>
      <c r="O241" s="9"/>
      <c r="P241" s="9"/>
      <c r="Q241" s="9"/>
    </row>
    <row r="242" spans="1:17" x14ac:dyDescent="0.35">
      <c r="A242" s="63"/>
      <c r="B242" s="63"/>
      <c r="C242" s="63"/>
      <c r="D242" s="63"/>
      <c r="E242" s="63"/>
      <c r="F242" s="68"/>
      <c r="G242" s="68"/>
      <c r="H242" s="68"/>
      <c r="I242" s="68"/>
      <c r="J242" s="68"/>
      <c r="K242" s="68"/>
      <c r="L242" s="68"/>
      <c r="M242" s="9"/>
      <c r="N242" s="9"/>
      <c r="O242" s="9"/>
      <c r="P242" s="9"/>
      <c r="Q242" s="9"/>
    </row>
    <row r="243" spans="1:17" x14ac:dyDescent="0.35">
      <c r="A243" s="63"/>
      <c r="B243" s="63"/>
      <c r="C243" s="63"/>
      <c r="D243" s="63"/>
      <c r="E243" s="63"/>
      <c r="F243" s="68"/>
      <c r="G243" s="68"/>
      <c r="H243" s="68"/>
      <c r="I243" s="68"/>
      <c r="J243" s="68"/>
      <c r="K243" s="68"/>
      <c r="L243" s="68"/>
      <c r="M243" s="9"/>
      <c r="N243" s="9"/>
      <c r="O243" s="9"/>
      <c r="P243" s="9"/>
      <c r="Q243" s="9"/>
    </row>
    <row r="244" spans="1:17" x14ac:dyDescent="0.35">
      <c r="A244" s="63"/>
      <c r="B244" s="63"/>
      <c r="C244" s="63"/>
      <c r="D244" s="63"/>
      <c r="E244" s="63"/>
      <c r="F244" s="68"/>
      <c r="G244" s="68"/>
      <c r="H244" s="68"/>
      <c r="I244" s="68"/>
      <c r="J244" s="68"/>
      <c r="K244" s="68"/>
      <c r="L244" s="68"/>
      <c r="M244" s="9"/>
      <c r="N244" s="9"/>
      <c r="O244" s="9"/>
      <c r="P244" s="9"/>
      <c r="Q244" s="9"/>
    </row>
    <row r="245" spans="1:17" x14ac:dyDescent="0.35">
      <c r="A245" s="63"/>
      <c r="B245" s="63"/>
      <c r="C245" s="63"/>
      <c r="D245" s="63"/>
      <c r="E245" s="63"/>
      <c r="F245" s="68"/>
      <c r="G245" s="68"/>
      <c r="H245" s="68"/>
      <c r="I245" s="68"/>
      <c r="J245" s="68"/>
      <c r="K245" s="68"/>
      <c r="L245" s="68"/>
      <c r="M245" s="9"/>
      <c r="N245" s="9"/>
      <c r="O245" s="9"/>
      <c r="P245" s="9"/>
      <c r="Q245" s="9"/>
    </row>
    <row r="246" spans="1:17" x14ac:dyDescent="0.35">
      <c r="A246" s="63"/>
      <c r="B246" s="63"/>
      <c r="C246" s="63"/>
      <c r="D246" s="63"/>
      <c r="E246" s="63"/>
      <c r="F246" s="68"/>
      <c r="G246" s="68"/>
      <c r="H246" s="68"/>
      <c r="I246" s="68"/>
      <c r="J246" s="68"/>
      <c r="K246" s="68"/>
      <c r="L246" s="68"/>
      <c r="M246" s="9"/>
      <c r="N246" s="9"/>
      <c r="O246" s="9"/>
      <c r="P246" s="9"/>
      <c r="Q246" s="9"/>
    </row>
    <row r="247" spans="1:17" x14ac:dyDescent="0.35">
      <c r="A247" s="63"/>
      <c r="B247" s="63"/>
      <c r="C247" s="63"/>
      <c r="D247" s="63"/>
      <c r="E247" s="63"/>
      <c r="F247" s="68"/>
      <c r="G247" s="68"/>
      <c r="H247" s="68"/>
      <c r="I247" s="68"/>
      <c r="J247" s="68"/>
      <c r="K247" s="68"/>
      <c r="L247" s="68"/>
      <c r="M247" s="9"/>
      <c r="N247" s="9"/>
      <c r="O247" s="9"/>
      <c r="P247" s="9"/>
      <c r="Q247" s="9"/>
    </row>
    <row r="248" spans="1:17" x14ac:dyDescent="0.35">
      <c r="A248" s="63"/>
      <c r="B248" s="63"/>
      <c r="C248" s="63"/>
      <c r="D248" s="63"/>
      <c r="E248" s="63"/>
      <c r="F248" s="68"/>
      <c r="G248" s="68"/>
      <c r="H248" s="68"/>
      <c r="I248" s="68"/>
      <c r="J248" s="68"/>
      <c r="K248" s="68"/>
      <c r="L248" s="68"/>
      <c r="M248" s="9"/>
      <c r="N248" s="9"/>
      <c r="O248" s="9"/>
      <c r="P248" s="9"/>
      <c r="Q248" s="9"/>
    </row>
    <row r="249" spans="1:17" x14ac:dyDescent="0.35">
      <c r="A249" s="63"/>
      <c r="B249" s="63"/>
      <c r="C249" s="63"/>
      <c r="D249" s="63"/>
      <c r="E249" s="63"/>
      <c r="F249" s="68"/>
      <c r="G249" s="68"/>
      <c r="H249" s="68"/>
      <c r="I249" s="68"/>
      <c r="J249" s="68"/>
      <c r="K249" s="68"/>
      <c r="L249" s="68"/>
      <c r="M249" s="9"/>
      <c r="N249" s="9"/>
      <c r="O249" s="9"/>
      <c r="P249" s="9"/>
      <c r="Q249" s="9"/>
    </row>
    <row r="250" spans="1:17" x14ac:dyDescent="0.35">
      <c r="A250" s="63"/>
      <c r="B250" s="63"/>
      <c r="C250" s="63"/>
      <c r="D250" s="63"/>
      <c r="E250" s="63"/>
      <c r="F250" s="68"/>
      <c r="G250" s="68"/>
      <c r="H250" s="68"/>
      <c r="I250" s="68"/>
      <c r="J250" s="68"/>
      <c r="K250" s="68"/>
      <c r="L250" s="68"/>
      <c r="M250" s="9"/>
      <c r="N250" s="9"/>
      <c r="O250" s="9"/>
      <c r="P250" s="9"/>
      <c r="Q250" s="9"/>
    </row>
    <row r="251" spans="1:17" x14ac:dyDescent="0.35">
      <c r="A251" s="63"/>
      <c r="B251" s="63"/>
      <c r="C251" s="63"/>
      <c r="D251" s="63"/>
      <c r="E251" s="63"/>
      <c r="F251" s="68"/>
      <c r="G251" s="68"/>
      <c r="H251" s="68"/>
      <c r="I251" s="68"/>
      <c r="J251" s="68"/>
      <c r="K251" s="68"/>
      <c r="L251" s="68"/>
      <c r="M251" s="9"/>
      <c r="N251" s="9"/>
      <c r="O251" s="9"/>
      <c r="P251" s="9"/>
      <c r="Q251" s="9"/>
    </row>
    <row r="252" spans="1:17" x14ac:dyDescent="0.35">
      <c r="A252" s="63"/>
      <c r="B252" s="63"/>
      <c r="C252" s="63"/>
      <c r="D252" s="63"/>
      <c r="E252" s="63"/>
      <c r="L252" s="9"/>
      <c r="M252" s="9"/>
      <c r="N252" s="9"/>
      <c r="O252" s="9"/>
      <c r="P252" s="9"/>
      <c r="Q252" s="9"/>
    </row>
    <row r="253" spans="1:17" x14ac:dyDescent="0.35">
      <c r="A253" s="9"/>
      <c r="B253" s="9"/>
      <c r="C253" s="9"/>
      <c r="D253" s="9"/>
      <c r="E253" s="9"/>
      <c r="L253" s="9"/>
      <c r="M253" s="9"/>
      <c r="N253" s="9"/>
      <c r="O253" s="9"/>
      <c r="P253" s="9"/>
      <c r="Q253" s="9"/>
    </row>
    <row r="254" spans="1:17" x14ac:dyDescent="0.35">
      <c r="A254" s="63" t="s">
        <v>278</v>
      </c>
      <c r="B254" s="63"/>
      <c r="C254" s="63"/>
      <c r="D254" s="63"/>
      <c r="E254" s="63"/>
      <c r="L254" s="9"/>
      <c r="M254" s="9"/>
      <c r="N254" s="9"/>
      <c r="O254" s="9"/>
      <c r="P254" s="9"/>
      <c r="Q254" s="9"/>
    </row>
    <row r="255" spans="1:17" x14ac:dyDescent="0.35">
      <c r="A255" s="63" t="s">
        <v>282</v>
      </c>
      <c r="B255" s="63"/>
      <c r="C255" s="63"/>
      <c r="D255" s="63"/>
      <c r="E255" s="63"/>
      <c r="F255" s="2" t="s">
        <v>279</v>
      </c>
      <c r="G255" s="2" t="s">
        <v>280</v>
      </c>
      <c r="H255" s="46" t="s">
        <v>281</v>
      </c>
      <c r="L255" s="9"/>
      <c r="M255" s="9"/>
      <c r="N255" s="9"/>
      <c r="O255" s="9"/>
      <c r="P255" s="9"/>
      <c r="Q255" s="9"/>
    </row>
    <row r="256" spans="1:17" x14ac:dyDescent="0.35">
      <c r="A256" s="63"/>
      <c r="B256" s="63"/>
      <c r="C256" s="63"/>
      <c r="D256" s="63"/>
      <c r="E256" s="63"/>
      <c r="F256" s="2">
        <v>80</v>
      </c>
      <c r="G256" s="2">
        <v>0</v>
      </c>
      <c r="H256" s="2">
        <v>30</v>
      </c>
      <c r="L256" s="9"/>
      <c r="M256" s="9"/>
      <c r="N256" s="9"/>
      <c r="O256" s="9"/>
      <c r="P256" s="9"/>
      <c r="Q256" s="9"/>
    </row>
    <row r="257" spans="1:17" x14ac:dyDescent="0.35">
      <c r="A257" s="63"/>
      <c r="B257" s="63"/>
      <c r="C257" s="63"/>
      <c r="D257" s="63"/>
      <c r="E257" s="63"/>
      <c r="F257" s="2">
        <v>85</v>
      </c>
      <c r="G257" s="2">
        <v>0</v>
      </c>
      <c r="H257" s="2">
        <v>25</v>
      </c>
      <c r="L257" s="9"/>
      <c r="M257" s="9"/>
      <c r="N257" s="9"/>
      <c r="O257" s="9"/>
      <c r="P257" s="9"/>
      <c r="Q257" s="9"/>
    </row>
    <row r="258" spans="1:17" x14ac:dyDescent="0.35">
      <c r="A258" s="63"/>
      <c r="B258" s="63"/>
      <c r="C258" s="63"/>
      <c r="D258" s="63"/>
      <c r="E258" s="63"/>
      <c r="F258" s="2">
        <v>90</v>
      </c>
      <c r="G258" s="2">
        <v>0</v>
      </c>
      <c r="H258" s="2">
        <v>20</v>
      </c>
      <c r="L258" s="9"/>
      <c r="M258" s="9"/>
      <c r="N258" s="9"/>
      <c r="O258" s="9"/>
      <c r="P258" s="9"/>
      <c r="Q258" s="9"/>
    </row>
    <row r="259" spans="1:17" x14ac:dyDescent="0.35">
      <c r="A259" s="63"/>
      <c r="B259" s="63"/>
      <c r="C259" s="63"/>
      <c r="D259" s="63"/>
      <c r="E259" s="63"/>
      <c r="F259" s="2">
        <v>95</v>
      </c>
      <c r="G259" s="2">
        <v>0</v>
      </c>
      <c r="H259" s="2">
        <v>15</v>
      </c>
      <c r="L259" s="9"/>
      <c r="M259" s="9"/>
      <c r="N259" s="9"/>
      <c r="O259" s="9"/>
      <c r="P259" s="9"/>
      <c r="Q259" s="9"/>
    </row>
    <row r="260" spans="1:17" x14ac:dyDescent="0.35">
      <c r="A260" s="63"/>
      <c r="B260" s="63"/>
      <c r="C260" s="63"/>
      <c r="D260" s="63"/>
      <c r="E260" s="63"/>
      <c r="F260" s="2">
        <v>100</v>
      </c>
      <c r="G260" s="2">
        <v>5</v>
      </c>
      <c r="H260" s="2">
        <v>10</v>
      </c>
      <c r="L260" s="9"/>
      <c r="M260" s="9"/>
      <c r="N260" s="9"/>
      <c r="O260" s="9"/>
      <c r="P260" s="9"/>
      <c r="Q260" s="9"/>
    </row>
    <row r="261" spans="1:17" x14ac:dyDescent="0.35">
      <c r="A261" s="63"/>
      <c r="B261" s="63"/>
      <c r="C261" s="63"/>
      <c r="D261" s="63"/>
      <c r="E261" s="63"/>
      <c r="F261" s="2">
        <v>105</v>
      </c>
      <c r="G261" s="2">
        <v>10</v>
      </c>
      <c r="H261" s="2">
        <v>5</v>
      </c>
      <c r="L261" s="9"/>
      <c r="M261" s="9"/>
      <c r="N261" s="9"/>
      <c r="O261" s="9"/>
      <c r="P261" s="9"/>
      <c r="Q261" s="9"/>
    </row>
    <row r="262" spans="1:17" x14ac:dyDescent="0.35">
      <c r="A262" s="63"/>
      <c r="B262" s="63"/>
      <c r="C262" s="63"/>
      <c r="D262" s="63"/>
      <c r="E262" s="63"/>
      <c r="F262" s="2">
        <v>110</v>
      </c>
      <c r="G262" s="2">
        <v>15</v>
      </c>
      <c r="H262" s="2">
        <v>0</v>
      </c>
      <c r="L262" s="9"/>
      <c r="M262" s="9"/>
      <c r="N262" s="9"/>
      <c r="O262" s="9"/>
      <c r="P262" s="9"/>
      <c r="Q262" s="9"/>
    </row>
    <row r="263" spans="1:17" x14ac:dyDescent="0.35">
      <c r="A263" s="63"/>
      <c r="B263" s="63"/>
      <c r="C263" s="63"/>
      <c r="D263" s="63"/>
      <c r="E263" s="63"/>
      <c r="F263" s="2">
        <v>115</v>
      </c>
      <c r="G263" s="2">
        <v>20</v>
      </c>
      <c r="H263" s="2">
        <v>0</v>
      </c>
      <c r="L263" s="9"/>
      <c r="M263" s="9"/>
      <c r="N263" s="9"/>
      <c r="O263" s="9"/>
      <c r="P263" s="9"/>
      <c r="Q263" s="9"/>
    </row>
    <row r="264" spans="1:17" x14ac:dyDescent="0.35">
      <c r="A264" s="63"/>
      <c r="B264" s="63"/>
      <c r="C264" s="63"/>
      <c r="D264" s="63"/>
      <c r="E264" s="63"/>
      <c r="F264" s="2">
        <v>120</v>
      </c>
      <c r="G264" s="2">
        <v>25</v>
      </c>
      <c r="H264" s="2">
        <v>0</v>
      </c>
      <c r="L264" s="9"/>
      <c r="M264" s="9"/>
      <c r="N264" s="9"/>
      <c r="O264" s="9"/>
      <c r="P264" s="9"/>
      <c r="Q264" s="9"/>
    </row>
    <row r="265" spans="1:17" x14ac:dyDescent="0.35">
      <c r="A265" s="63"/>
      <c r="B265" s="63"/>
      <c r="C265" s="63"/>
      <c r="D265" s="63"/>
      <c r="E265" s="63"/>
      <c r="F265" s="2">
        <v>125</v>
      </c>
      <c r="G265" s="2">
        <v>30</v>
      </c>
      <c r="H265" s="2">
        <v>0</v>
      </c>
      <c r="L265" s="9"/>
      <c r="M265" s="9"/>
      <c r="N265" s="9"/>
      <c r="O265" s="9"/>
      <c r="P265" s="9"/>
      <c r="Q265" s="9"/>
    </row>
    <row r="266" spans="1:17" x14ac:dyDescent="0.35">
      <c r="A266" s="63"/>
      <c r="B266" s="63"/>
      <c r="C266" s="63"/>
      <c r="D266" s="63"/>
      <c r="E266" s="63"/>
      <c r="L266" s="9"/>
      <c r="M266" s="9"/>
      <c r="N266" s="9"/>
      <c r="O266" s="9"/>
      <c r="P266" s="9"/>
      <c r="Q266" s="9"/>
    </row>
    <row r="267" spans="1:17" x14ac:dyDescent="0.35">
      <c r="A267" s="63"/>
      <c r="B267" s="63"/>
      <c r="C267" s="63"/>
      <c r="D267" s="63"/>
      <c r="E267" s="63"/>
      <c r="L267" s="9"/>
      <c r="M267" s="9"/>
      <c r="N267" s="9"/>
      <c r="O267" s="9"/>
      <c r="P267" s="9"/>
      <c r="Q267" s="9"/>
    </row>
    <row r="268" spans="1:17" x14ac:dyDescent="0.35">
      <c r="A268" s="63"/>
      <c r="B268" s="63"/>
      <c r="C268" s="63"/>
      <c r="D268" s="63"/>
      <c r="E268" s="63"/>
      <c r="L268" s="9"/>
      <c r="M268" s="9"/>
      <c r="N268" s="9"/>
      <c r="O268" s="9"/>
      <c r="P268" s="9"/>
      <c r="Q268" s="9"/>
    </row>
    <row r="269" spans="1:17" x14ac:dyDescent="0.35">
      <c r="A269" s="63"/>
      <c r="B269" s="63"/>
      <c r="C269" s="63"/>
      <c r="D269" s="63"/>
      <c r="E269" s="63"/>
      <c r="L269" s="9"/>
      <c r="M269" s="9"/>
      <c r="N269" s="9"/>
      <c r="O269" s="9"/>
      <c r="P269" s="9"/>
      <c r="Q269" s="9"/>
    </row>
    <row r="270" spans="1:17" x14ac:dyDescent="0.35">
      <c r="A270" s="63"/>
      <c r="B270" s="63"/>
      <c r="C270" s="63"/>
      <c r="D270" s="63"/>
      <c r="E270" s="63"/>
      <c r="L270" s="9"/>
      <c r="M270" s="9"/>
      <c r="N270" s="9"/>
      <c r="O270" s="9"/>
      <c r="P270" s="9"/>
      <c r="Q270" s="9"/>
    </row>
    <row r="271" spans="1:17" x14ac:dyDescent="0.35">
      <c r="A271" s="9"/>
      <c r="B271" s="9"/>
      <c r="C271" s="9"/>
      <c r="D271" s="9"/>
      <c r="E271" s="9"/>
      <c r="L271" s="9"/>
      <c r="M271" s="9"/>
      <c r="N271" s="9"/>
      <c r="O271" s="9"/>
      <c r="P271" s="9"/>
      <c r="Q271" s="9"/>
    </row>
    <row r="272" spans="1:17" x14ac:dyDescent="0.35">
      <c r="A272" s="67" t="s">
        <v>283</v>
      </c>
      <c r="B272" s="67"/>
      <c r="C272" s="67"/>
      <c r="D272" s="67"/>
      <c r="E272" s="67"/>
      <c r="F272" s="2" t="s">
        <v>285</v>
      </c>
      <c r="G272" s="2" t="s">
        <v>283</v>
      </c>
      <c r="L272" s="9"/>
      <c r="M272" s="9"/>
      <c r="N272" s="9"/>
      <c r="O272" s="9"/>
      <c r="P272" s="9"/>
      <c r="Q272" s="9"/>
    </row>
    <row r="273" spans="1:17" x14ac:dyDescent="0.35">
      <c r="A273" s="63" t="s">
        <v>284</v>
      </c>
      <c r="B273" s="63"/>
      <c r="C273" s="63"/>
      <c r="D273" s="63"/>
      <c r="E273" s="63"/>
      <c r="F273" s="2" t="s">
        <v>286</v>
      </c>
      <c r="G273" s="2">
        <v>0</v>
      </c>
      <c r="L273" s="9"/>
      <c r="M273" s="9"/>
      <c r="N273" s="9"/>
      <c r="O273" s="9"/>
      <c r="P273" s="9"/>
      <c r="Q273" s="9"/>
    </row>
    <row r="274" spans="1:17" x14ac:dyDescent="0.35">
      <c r="A274" s="63"/>
      <c r="B274" s="63"/>
      <c r="C274" s="63"/>
      <c r="D274" s="63"/>
      <c r="E274" s="63"/>
      <c r="F274" s="2" t="s">
        <v>287</v>
      </c>
      <c r="G274" s="2">
        <v>1</v>
      </c>
      <c r="L274" s="9"/>
      <c r="M274" s="9"/>
      <c r="N274" s="9"/>
      <c r="O274" s="9"/>
      <c r="P274" s="9"/>
      <c r="Q274" s="9"/>
    </row>
    <row r="275" spans="1:17" x14ac:dyDescent="0.35">
      <c r="A275" s="63"/>
      <c r="B275" s="63"/>
      <c r="C275" s="63"/>
      <c r="D275" s="63"/>
      <c r="E275" s="63"/>
      <c r="F275" s="2" t="s">
        <v>288</v>
      </c>
      <c r="G275" s="2">
        <v>-1</v>
      </c>
      <c r="L275" s="9"/>
      <c r="M275" s="9"/>
      <c r="N275" s="9"/>
      <c r="O275" s="9"/>
      <c r="P275" s="9"/>
      <c r="Q275" s="9"/>
    </row>
    <row r="276" spans="1:17" x14ac:dyDescent="0.35">
      <c r="A276" s="63"/>
      <c r="B276" s="63"/>
      <c r="C276" s="63"/>
      <c r="D276" s="63"/>
      <c r="E276" s="63"/>
      <c r="F276" s="2" t="s">
        <v>289</v>
      </c>
      <c r="G276" s="2">
        <v>-1</v>
      </c>
      <c r="L276" s="9"/>
      <c r="M276" s="9"/>
      <c r="N276" s="9"/>
      <c r="O276" s="9"/>
      <c r="P276" s="9"/>
      <c r="Q276" s="9"/>
    </row>
    <row r="277" spans="1:17" x14ac:dyDescent="0.35">
      <c r="A277" s="63"/>
      <c r="B277" s="63"/>
      <c r="C277" s="63"/>
      <c r="D277" s="63"/>
      <c r="E277" s="63"/>
      <c r="F277" s="2" t="s">
        <v>290</v>
      </c>
      <c r="G277" s="2">
        <v>1</v>
      </c>
      <c r="L277" s="9"/>
      <c r="M277" s="9"/>
      <c r="N277" s="9"/>
      <c r="O277" s="9"/>
      <c r="P277" s="9"/>
      <c r="Q277" s="9"/>
    </row>
    <row r="278" spans="1:17" x14ac:dyDescent="0.35">
      <c r="A278" s="9"/>
      <c r="B278" s="9"/>
      <c r="C278" s="9"/>
      <c r="D278" s="9"/>
      <c r="E278" s="9"/>
      <c r="L278" s="9"/>
      <c r="M278" s="9"/>
      <c r="N278" s="9"/>
      <c r="O278" s="9"/>
      <c r="P278" s="9"/>
      <c r="Q278" s="9"/>
    </row>
    <row r="279" spans="1:17" x14ac:dyDescent="0.35">
      <c r="A279" s="9"/>
      <c r="B279" s="9"/>
      <c r="C279" s="9"/>
      <c r="D279" s="9"/>
      <c r="E279" s="9"/>
      <c r="L279" s="9"/>
      <c r="M279" s="9"/>
      <c r="N279" s="9"/>
      <c r="O279" s="9"/>
      <c r="P279" s="9"/>
      <c r="Q279" s="9"/>
    </row>
    <row r="280" spans="1:17" x14ac:dyDescent="0.35">
      <c r="A280" s="9"/>
      <c r="B280" s="9"/>
      <c r="C280" s="9"/>
      <c r="D280" s="9"/>
      <c r="E280" s="9"/>
      <c r="F280" s="2" t="s">
        <v>291</v>
      </c>
      <c r="G280" s="2" t="s">
        <v>283</v>
      </c>
      <c r="L280" s="9"/>
      <c r="M280" s="9"/>
      <c r="N280" s="9"/>
      <c r="O280" s="9"/>
      <c r="P280" s="9"/>
      <c r="Q280" s="9"/>
    </row>
    <row r="281" spans="1:17" ht="14.5" customHeight="1" x14ac:dyDescent="0.35">
      <c r="A281" s="63" t="s">
        <v>299</v>
      </c>
      <c r="B281" s="63"/>
      <c r="C281" s="63"/>
      <c r="D281" s="63"/>
      <c r="E281" s="63"/>
      <c r="F281" s="2" t="s">
        <v>292</v>
      </c>
      <c r="G281" s="2">
        <v>0</v>
      </c>
      <c r="L281" s="9"/>
      <c r="M281" s="9"/>
      <c r="N281" s="9"/>
      <c r="O281" s="9"/>
      <c r="P281" s="9"/>
      <c r="Q281" s="9"/>
    </row>
    <row r="282" spans="1:17" x14ac:dyDescent="0.35">
      <c r="A282" s="63"/>
      <c r="B282" s="63"/>
      <c r="C282" s="63"/>
      <c r="D282" s="63"/>
      <c r="E282" s="63"/>
      <c r="F282" s="2" t="s">
        <v>293</v>
      </c>
      <c r="G282" s="2">
        <v>-1</v>
      </c>
      <c r="L282" s="9"/>
      <c r="M282" s="9"/>
      <c r="N282" s="9"/>
      <c r="O282" s="9"/>
      <c r="P282" s="9"/>
      <c r="Q282" s="9"/>
    </row>
    <row r="283" spans="1:17" x14ac:dyDescent="0.35">
      <c r="A283" s="63"/>
      <c r="B283" s="63"/>
      <c r="C283" s="63"/>
      <c r="D283" s="63"/>
      <c r="E283" s="63"/>
      <c r="F283" s="2" t="s">
        <v>294</v>
      </c>
      <c r="G283" s="2">
        <v>-1</v>
      </c>
      <c r="L283" s="9"/>
      <c r="M283" s="9"/>
      <c r="N283" s="9"/>
      <c r="O283" s="9"/>
      <c r="P283" s="9"/>
      <c r="Q283" s="9"/>
    </row>
    <row r="284" spans="1:17" x14ac:dyDescent="0.35">
      <c r="A284" s="63"/>
      <c r="B284" s="63"/>
      <c r="C284" s="63"/>
      <c r="D284" s="63"/>
      <c r="E284" s="63"/>
      <c r="L284" s="9"/>
      <c r="M284" s="9"/>
      <c r="N284" s="9"/>
      <c r="O284" s="9"/>
      <c r="P284" s="9"/>
      <c r="Q284" s="9"/>
    </row>
    <row r="285" spans="1:17" x14ac:dyDescent="0.35">
      <c r="A285" s="63"/>
      <c r="B285" s="63"/>
      <c r="C285" s="63"/>
      <c r="D285" s="63"/>
      <c r="E285" s="63"/>
      <c r="F285" s="2" t="s">
        <v>295</v>
      </c>
      <c r="G285" s="2" t="s">
        <v>283</v>
      </c>
      <c r="L285" s="9"/>
      <c r="M285" s="9"/>
      <c r="N285" s="9"/>
      <c r="O285" s="9"/>
      <c r="P285" s="9"/>
      <c r="Q285" s="9"/>
    </row>
    <row r="286" spans="1:17" x14ac:dyDescent="0.35">
      <c r="A286" s="63"/>
      <c r="B286" s="63"/>
      <c r="C286" s="63"/>
      <c r="D286" s="63"/>
      <c r="E286" s="63"/>
      <c r="F286" s="2" t="s">
        <v>296</v>
      </c>
      <c r="G286" s="2">
        <v>0</v>
      </c>
      <c r="L286" s="9"/>
      <c r="M286" s="9"/>
      <c r="N286" s="9"/>
      <c r="O286" s="9"/>
      <c r="P286" s="9"/>
      <c r="Q286" s="9"/>
    </row>
    <row r="287" spans="1:17" x14ac:dyDescent="0.35">
      <c r="A287" s="63"/>
      <c r="B287" s="63"/>
      <c r="C287" s="63"/>
      <c r="D287" s="63"/>
      <c r="E287" s="63"/>
      <c r="F287" s="2" t="s">
        <v>297</v>
      </c>
      <c r="G287" s="2">
        <v>1</v>
      </c>
      <c r="L287" s="9"/>
      <c r="M287" s="9"/>
      <c r="N287" s="9"/>
      <c r="O287" s="9"/>
      <c r="P287" s="9"/>
      <c r="Q287" s="9"/>
    </row>
    <row r="288" spans="1:17" ht="14.5" customHeight="1" x14ac:dyDescent="0.35">
      <c r="A288" s="63" t="s">
        <v>300</v>
      </c>
      <c r="B288" s="63"/>
      <c r="C288" s="63"/>
      <c r="D288" s="63"/>
      <c r="E288" s="63"/>
      <c r="F288" s="2" t="s">
        <v>298</v>
      </c>
      <c r="G288" s="2">
        <v>1</v>
      </c>
      <c r="L288" s="9"/>
      <c r="M288" s="9"/>
      <c r="N288" s="9"/>
      <c r="O288" s="9"/>
      <c r="P288" s="9"/>
      <c r="Q288" s="9"/>
    </row>
    <row r="289" spans="1:17" x14ac:dyDescent="0.35">
      <c r="A289" s="63"/>
      <c r="B289" s="63"/>
      <c r="C289" s="63"/>
      <c r="D289" s="63"/>
      <c r="E289" s="63"/>
      <c r="L289" s="9"/>
      <c r="M289" s="9"/>
      <c r="N289" s="9"/>
      <c r="O289" s="9"/>
      <c r="P289" s="9"/>
      <c r="Q289" s="9"/>
    </row>
    <row r="290" spans="1:17" x14ac:dyDescent="0.35">
      <c r="A290" s="63"/>
      <c r="B290" s="63"/>
      <c r="C290" s="63"/>
      <c r="D290" s="63"/>
      <c r="E290" s="63"/>
      <c r="L290" s="9"/>
      <c r="M290" s="9"/>
      <c r="N290" s="9"/>
      <c r="O290" s="9"/>
      <c r="P290" s="9"/>
      <c r="Q290" s="9"/>
    </row>
    <row r="291" spans="1:17" x14ac:dyDescent="0.35">
      <c r="A291" s="63"/>
      <c r="B291" s="63"/>
      <c r="C291" s="63"/>
      <c r="D291" s="63"/>
      <c r="E291" s="63"/>
      <c r="L291" s="9"/>
      <c r="M291" s="9"/>
      <c r="N291" s="9"/>
      <c r="O291" s="9"/>
      <c r="P291" s="9"/>
      <c r="Q291" s="9"/>
    </row>
    <row r="292" spans="1:17" x14ac:dyDescent="0.35">
      <c r="A292" s="63"/>
      <c r="B292" s="63"/>
      <c r="C292" s="63"/>
      <c r="D292" s="63"/>
      <c r="E292" s="63"/>
      <c r="L292" s="9"/>
      <c r="M292" s="9"/>
      <c r="N292" s="9"/>
      <c r="O292" s="9"/>
      <c r="P292" s="9"/>
      <c r="Q292" s="9"/>
    </row>
    <row r="293" spans="1:17" x14ac:dyDescent="0.35">
      <c r="A293" s="63"/>
      <c r="B293" s="63"/>
      <c r="C293" s="63"/>
      <c r="D293" s="63"/>
      <c r="E293" s="63"/>
      <c r="L293" s="9"/>
      <c r="M293" s="9"/>
      <c r="N293" s="9"/>
      <c r="O293" s="9"/>
      <c r="P293" s="9"/>
      <c r="Q293" s="9"/>
    </row>
    <row r="294" spans="1:17" x14ac:dyDescent="0.35">
      <c r="A294" s="63"/>
      <c r="B294" s="63"/>
      <c r="C294" s="63"/>
      <c r="D294" s="63"/>
      <c r="E294" s="63"/>
      <c r="L294" s="9"/>
      <c r="M294" s="9"/>
      <c r="N294" s="9"/>
      <c r="O294" s="9"/>
      <c r="P294" s="9"/>
      <c r="Q294" s="9"/>
    </row>
    <row r="295" spans="1:17" x14ac:dyDescent="0.35">
      <c r="A295" s="63"/>
      <c r="B295" s="63"/>
      <c r="C295" s="63"/>
      <c r="D295" s="63"/>
      <c r="E295" s="63"/>
      <c r="L295" s="9"/>
      <c r="M295" s="9"/>
      <c r="N295" s="9"/>
      <c r="O295" s="9"/>
      <c r="P295" s="9"/>
      <c r="Q295" s="9"/>
    </row>
    <row r="296" spans="1:17" x14ac:dyDescent="0.35">
      <c r="A296" s="63"/>
      <c r="B296" s="63"/>
      <c r="C296" s="63"/>
      <c r="D296" s="63"/>
      <c r="E296" s="63"/>
      <c r="L296" s="9"/>
      <c r="M296" s="9"/>
      <c r="N296" s="9"/>
      <c r="O296" s="9"/>
      <c r="P296" s="9"/>
      <c r="Q296" s="9"/>
    </row>
    <row r="297" spans="1:17" x14ac:dyDescent="0.35">
      <c r="A297" s="63"/>
      <c r="B297" s="63"/>
      <c r="C297" s="63"/>
      <c r="D297" s="63"/>
      <c r="E297" s="63"/>
      <c r="L297" s="9"/>
      <c r="M297" s="9"/>
      <c r="N297" s="9"/>
      <c r="O297" s="9"/>
      <c r="P297" s="9"/>
      <c r="Q297" s="9"/>
    </row>
    <row r="298" spans="1:17" x14ac:dyDescent="0.35">
      <c r="A298" s="63"/>
      <c r="B298" s="63"/>
      <c r="C298" s="63"/>
      <c r="D298" s="63"/>
      <c r="E298" s="63"/>
      <c r="L298" s="9"/>
      <c r="M298" s="9"/>
      <c r="N298" s="9"/>
      <c r="O298" s="9"/>
      <c r="P298" s="9"/>
      <c r="Q298" s="9"/>
    </row>
    <row r="299" spans="1:17" x14ac:dyDescent="0.35">
      <c r="A299" s="63"/>
      <c r="B299" s="63"/>
      <c r="C299" s="63"/>
      <c r="D299" s="63"/>
      <c r="E299" s="63"/>
      <c r="L299" s="9"/>
      <c r="M299" s="9"/>
      <c r="N299" s="9"/>
      <c r="O299" s="9"/>
      <c r="P299" s="9"/>
      <c r="Q299" s="9"/>
    </row>
    <row r="300" spans="1:17" x14ac:dyDescent="0.35">
      <c r="A300" s="63"/>
      <c r="B300" s="63"/>
      <c r="C300" s="63"/>
      <c r="D300" s="63"/>
      <c r="E300" s="63"/>
      <c r="L300" s="9"/>
      <c r="M300" s="9"/>
      <c r="N300" s="9"/>
      <c r="O300" s="9"/>
      <c r="P300" s="9"/>
      <c r="Q300" s="9"/>
    </row>
    <row r="301" spans="1:17" x14ac:dyDescent="0.35">
      <c r="A301" s="63"/>
      <c r="B301" s="63"/>
      <c r="C301" s="63"/>
      <c r="D301" s="63"/>
      <c r="E301" s="63"/>
      <c r="L301" s="9"/>
      <c r="M301" s="9"/>
      <c r="N301" s="9"/>
      <c r="O301" s="9"/>
      <c r="P301" s="9"/>
      <c r="Q301" s="9"/>
    </row>
    <row r="302" spans="1:17" x14ac:dyDescent="0.35">
      <c r="A302" s="63"/>
      <c r="B302" s="63"/>
      <c r="C302" s="63"/>
      <c r="D302" s="63"/>
      <c r="E302" s="63"/>
      <c r="L302" s="9"/>
      <c r="M302" s="9"/>
      <c r="N302" s="9"/>
      <c r="O302" s="9"/>
      <c r="P302" s="9"/>
      <c r="Q302" s="9"/>
    </row>
    <row r="303" spans="1:17" x14ac:dyDescent="0.35">
      <c r="A303" s="63"/>
      <c r="B303" s="63"/>
      <c r="C303" s="63"/>
      <c r="D303" s="63"/>
      <c r="E303" s="63"/>
      <c r="L303" s="9"/>
      <c r="M303" s="9"/>
      <c r="N303" s="9"/>
      <c r="O303" s="9"/>
      <c r="P303" s="9"/>
      <c r="Q303" s="9"/>
    </row>
    <row r="304" spans="1:17" x14ac:dyDescent="0.35">
      <c r="A304" s="63"/>
      <c r="B304" s="63"/>
      <c r="C304" s="63"/>
      <c r="D304" s="63"/>
      <c r="E304" s="63"/>
      <c r="L304" s="9"/>
      <c r="M304" s="9"/>
      <c r="N304" s="9"/>
      <c r="O304" s="9"/>
      <c r="P304" s="9"/>
      <c r="Q304" s="9"/>
    </row>
    <row r="305" spans="1:17" x14ac:dyDescent="0.35">
      <c r="A305" s="63"/>
      <c r="B305" s="63"/>
      <c r="C305" s="63"/>
      <c r="D305" s="63"/>
      <c r="E305" s="63"/>
      <c r="L305" s="9"/>
      <c r="M305" s="9"/>
      <c r="N305" s="9"/>
      <c r="O305" s="9"/>
      <c r="P305" s="9"/>
      <c r="Q305" s="9"/>
    </row>
    <row r="306" spans="1:17" x14ac:dyDescent="0.35">
      <c r="L306" s="9"/>
      <c r="M306" s="9"/>
      <c r="N306" s="9"/>
      <c r="O306" s="9"/>
      <c r="P306" s="9"/>
      <c r="Q306" s="9"/>
    </row>
    <row r="307" spans="1:17" x14ac:dyDescent="0.35">
      <c r="A307" s="67" t="s">
        <v>278</v>
      </c>
      <c r="B307" s="67"/>
      <c r="C307" s="67"/>
      <c r="D307" s="67"/>
      <c r="E307" s="67"/>
      <c r="L307" s="9"/>
      <c r="M307" s="9"/>
      <c r="N307" s="9"/>
      <c r="O307" s="9"/>
      <c r="P307" s="9"/>
      <c r="Q307" s="9"/>
    </row>
    <row r="308" spans="1:17" ht="14.5" customHeight="1" x14ac:dyDescent="0.35">
      <c r="A308" s="63" t="s">
        <v>302</v>
      </c>
      <c r="B308" s="63"/>
      <c r="C308" s="63"/>
      <c r="D308" s="63"/>
      <c r="E308" s="63"/>
      <c r="L308" s="9"/>
      <c r="M308" s="9"/>
      <c r="N308" s="9"/>
      <c r="O308" s="9"/>
      <c r="P308" s="9"/>
      <c r="Q308" s="9"/>
    </row>
    <row r="309" spans="1:17" x14ac:dyDescent="0.35">
      <c r="A309" s="63"/>
      <c r="B309" s="63"/>
      <c r="C309" s="63"/>
      <c r="D309" s="63"/>
      <c r="E309" s="63"/>
      <c r="L309" s="9"/>
      <c r="M309" s="9"/>
      <c r="N309" s="9"/>
      <c r="O309" s="9"/>
      <c r="P309" s="9"/>
      <c r="Q309" s="9"/>
    </row>
    <row r="310" spans="1:17" x14ac:dyDescent="0.35">
      <c r="A310" s="63"/>
      <c r="B310" s="63"/>
      <c r="C310" s="63"/>
      <c r="D310" s="63"/>
      <c r="E310" s="63"/>
      <c r="L310" s="9"/>
      <c r="M310" s="9"/>
      <c r="N310" s="9"/>
      <c r="O310" s="9"/>
      <c r="P310" s="9"/>
      <c r="Q310" s="9"/>
    </row>
    <row r="311" spans="1:17" x14ac:dyDescent="0.35">
      <c r="A311" s="63"/>
      <c r="B311" s="63"/>
      <c r="C311" s="63"/>
      <c r="D311" s="63"/>
      <c r="E311" s="63"/>
      <c r="L311" s="9"/>
      <c r="M311" s="9"/>
      <c r="N311" s="9"/>
      <c r="O311" s="9"/>
      <c r="P311" s="9"/>
      <c r="Q311" s="9"/>
    </row>
    <row r="312" spans="1:17" x14ac:dyDescent="0.35">
      <c r="A312" s="63"/>
      <c r="B312" s="63"/>
      <c r="C312" s="63"/>
      <c r="D312" s="63"/>
      <c r="E312" s="63"/>
      <c r="L312" s="9"/>
      <c r="M312" s="9"/>
      <c r="N312" s="9"/>
      <c r="O312" s="9"/>
      <c r="P312" s="9"/>
      <c r="Q312" s="9"/>
    </row>
    <row r="313" spans="1:17" x14ac:dyDescent="0.35">
      <c r="A313" s="41"/>
      <c r="B313" s="41"/>
      <c r="C313" s="41"/>
      <c r="D313" s="41"/>
      <c r="E313" s="41"/>
      <c r="L313" s="9"/>
      <c r="M313" s="9"/>
      <c r="N313" s="9"/>
      <c r="O313" s="9"/>
      <c r="P313" s="9"/>
      <c r="Q313" s="9"/>
    </row>
    <row r="314" spans="1:17" x14ac:dyDescent="0.35">
      <c r="A314" s="41"/>
      <c r="B314" s="41"/>
      <c r="C314" s="41"/>
      <c r="D314" s="41"/>
      <c r="E314" s="41"/>
      <c r="L314" s="9"/>
      <c r="M314" s="9"/>
      <c r="N314" s="9"/>
      <c r="O314" s="9"/>
      <c r="P314" s="9"/>
      <c r="Q314" s="9"/>
    </row>
    <row r="315" spans="1:17" x14ac:dyDescent="0.35">
      <c r="A315" s="41"/>
      <c r="B315" s="41"/>
      <c r="C315" s="41"/>
      <c r="D315" s="41"/>
      <c r="E315" s="41"/>
      <c r="L315" s="9"/>
      <c r="M315" s="9"/>
      <c r="N315" s="9"/>
      <c r="O315" s="9"/>
      <c r="P315" s="9"/>
      <c r="Q315" s="9"/>
    </row>
    <row r="316" spans="1:17" x14ac:dyDescent="0.35">
      <c r="A316" s="41"/>
      <c r="B316" s="41"/>
      <c r="C316" s="41"/>
      <c r="D316" s="41"/>
      <c r="E316" s="41"/>
      <c r="L316" s="9"/>
      <c r="M316" s="9"/>
      <c r="N316" s="9"/>
      <c r="O316" s="9"/>
      <c r="P316" s="9"/>
      <c r="Q316" s="9"/>
    </row>
    <row r="317" spans="1:17" x14ac:dyDescent="0.35">
      <c r="A317" s="63" t="s">
        <v>303</v>
      </c>
      <c r="B317" s="63"/>
      <c r="C317" s="63"/>
      <c r="D317" s="63"/>
      <c r="E317" s="63"/>
      <c r="J317" s="63" t="s">
        <v>301</v>
      </c>
      <c r="K317" s="68"/>
      <c r="L317" s="68"/>
      <c r="M317" s="68"/>
      <c r="N317" s="9"/>
      <c r="O317" s="9"/>
      <c r="P317" s="9"/>
      <c r="Q317" s="9"/>
    </row>
    <row r="318" spans="1:17" x14ac:dyDescent="0.35">
      <c r="A318" s="63"/>
      <c r="B318" s="63"/>
      <c r="C318" s="63"/>
      <c r="D318" s="63"/>
      <c r="E318" s="63"/>
      <c r="J318" s="68"/>
      <c r="K318" s="68"/>
      <c r="L318" s="68"/>
      <c r="M318" s="68"/>
      <c r="N318" s="9"/>
      <c r="O318" s="9"/>
      <c r="P318" s="9"/>
      <c r="Q318" s="9"/>
    </row>
    <row r="319" spans="1:17" x14ac:dyDescent="0.35">
      <c r="A319" s="9"/>
      <c r="B319" s="9"/>
      <c r="C319" s="9"/>
      <c r="D319" s="9"/>
      <c r="E319" s="9"/>
      <c r="J319" s="68"/>
      <c r="K319" s="68"/>
      <c r="L319" s="68"/>
      <c r="M319" s="68"/>
      <c r="N319" s="9"/>
      <c r="O319" s="9"/>
      <c r="P319" s="9"/>
      <c r="Q319" s="9"/>
    </row>
    <row r="320" spans="1:17" x14ac:dyDescent="0.35">
      <c r="A320" s="9"/>
      <c r="B320" s="9"/>
      <c r="C320" s="9"/>
      <c r="D320" s="9"/>
      <c r="E320" s="9"/>
      <c r="L320" s="9"/>
      <c r="M320" s="9"/>
      <c r="N320" s="9"/>
      <c r="O320" s="9"/>
      <c r="P320" s="9"/>
      <c r="Q320" s="9"/>
    </row>
    <row r="321" spans="1:17" x14ac:dyDescent="0.35">
      <c r="A321" s="9"/>
      <c r="B321" s="9"/>
      <c r="C321" s="9"/>
      <c r="D321" s="9"/>
      <c r="E321" s="9"/>
      <c r="L321" s="9"/>
      <c r="M321" s="9"/>
      <c r="N321" s="9"/>
      <c r="O321" s="9"/>
      <c r="P321" s="9"/>
      <c r="Q321" s="9"/>
    </row>
    <row r="322" spans="1:17" x14ac:dyDescent="0.35">
      <c r="A322" s="9"/>
      <c r="B322" s="9"/>
      <c r="C322" s="9"/>
      <c r="D322" s="9"/>
      <c r="E322" s="9"/>
      <c r="L322" s="9"/>
      <c r="M322" s="9"/>
      <c r="N322" s="9"/>
      <c r="O322" s="9"/>
      <c r="P322" s="9"/>
      <c r="Q322" s="9"/>
    </row>
    <row r="323" spans="1:17" x14ac:dyDescent="0.35">
      <c r="A323" s="9"/>
      <c r="B323" s="9"/>
      <c r="C323" s="9"/>
      <c r="D323" s="9"/>
      <c r="E323" s="9"/>
      <c r="L323" s="9"/>
      <c r="M323" s="9"/>
      <c r="N323" s="9"/>
      <c r="O323" s="9"/>
      <c r="P323" s="9"/>
      <c r="Q323" s="9"/>
    </row>
    <row r="324" spans="1:17" x14ac:dyDescent="0.35">
      <c r="A324" s="9"/>
      <c r="B324" s="9"/>
      <c r="C324" s="9"/>
      <c r="D324" s="9"/>
      <c r="E324" s="9"/>
      <c r="L324" s="9"/>
      <c r="M324" s="9"/>
      <c r="N324" s="9"/>
      <c r="O324" s="9"/>
      <c r="P324" s="9"/>
      <c r="Q324" s="9"/>
    </row>
    <row r="325" spans="1:17" x14ac:dyDescent="0.35">
      <c r="A325" s="9"/>
      <c r="B325" s="9"/>
      <c r="C325" s="9"/>
      <c r="D325" s="9"/>
      <c r="E325" s="9"/>
      <c r="L325" s="9"/>
      <c r="M325" s="9"/>
      <c r="N325" s="9"/>
      <c r="O325" s="9"/>
      <c r="P325" s="9"/>
      <c r="Q325" s="9"/>
    </row>
    <row r="326" spans="1:17" x14ac:dyDescent="0.35">
      <c r="A326" s="9"/>
      <c r="B326" s="9"/>
      <c r="C326" s="9"/>
      <c r="D326" s="9"/>
      <c r="E326" s="9"/>
      <c r="L326" s="9"/>
      <c r="M326" s="9"/>
      <c r="N326" s="9"/>
      <c r="O326" s="9"/>
      <c r="P326" s="9"/>
      <c r="Q326" s="9"/>
    </row>
    <row r="327" spans="1:17" x14ac:dyDescent="0.35">
      <c r="A327" s="9"/>
      <c r="B327" s="9"/>
      <c r="C327" s="9"/>
      <c r="D327" s="9"/>
      <c r="E327" s="9"/>
      <c r="L327" s="9"/>
      <c r="M327" s="9"/>
      <c r="N327" s="9"/>
      <c r="O327" s="9"/>
      <c r="P327" s="9"/>
      <c r="Q327" s="9"/>
    </row>
    <row r="328" spans="1:17" x14ac:dyDescent="0.35">
      <c r="A328" s="9"/>
      <c r="B328" s="9"/>
      <c r="C328" s="9"/>
      <c r="D328" s="9"/>
      <c r="E328" s="9"/>
      <c r="L328" s="9"/>
      <c r="M328" s="9"/>
      <c r="N328" s="9"/>
      <c r="O328" s="9"/>
      <c r="P328" s="9"/>
      <c r="Q328" s="9"/>
    </row>
    <row r="329" spans="1:17" x14ac:dyDescent="0.35">
      <c r="A329" s="9"/>
      <c r="B329" s="9"/>
      <c r="C329" s="9"/>
      <c r="D329" s="9"/>
      <c r="E329" s="9"/>
      <c r="L329" s="9"/>
      <c r="M329" s="9"/>
      <c r="N329" s="9"/>
      <c r="O329" s="9"/>
      <c r="P329" s="9"/>
      <c r="Q329" s="9"/>
    </row>
    <row r="330" spans="1:17" x14ac:dyDescent="0.35">
      <c r="A330" s="9"/>
      <c r="B330" s="9"/>
      <c r="C330" s="9"/>
      <c r="D330" s="9"/>
      <c r="E330" s="9"/>
      <c r="L330" s="9"/>
      <c r="M330" s="9"/>
      <c r="N330" s="9"/>
      <c r="O330" s="9"/>
      <c r="P330" s="9"/>
      <c r="Q330" s="9"/>
    </row>
    <row r="331" spans="1:17" x14ac:dyDescent="0.35">
      <c r="A331" s="9"/>
      <c r="B331" s="9"/>
      <c r="C331" s="9"/>
      <c r="D331" s="9"/>
      <c r="E331" s="9"/>
      <c r="L331" s="9"/>
      <c r="M331" s="9"/>
      <c r="N331" s="9"/>
      <c r="O331" s="9"/>
      <c r="P331" s="9"/>
      <c r="Q331" s="9"/>
    </row>
    <row r="332" spans="1:17" x14ac:dyDescent="0.35">
      <c r="A332" s="9"/>
      <c r="B332" s="9"/>
      <c r="C332" s="9"/>
      <c r="D332" s="9"/>
      <c r="E332" s="9"/>
      <c r="L332" s="9"/>
      <c r="M332" s="9"/>
      <c r="N332" s="9"/>
      <c r="O332" s="9"/>
      <c r="P332" s="9"/>
      <c r="Q332" s="9"/>
    </row>
    <row r="333" spans="1:17" x14ac:dyDescent="0.35">
      <c r="A333" s="9"/>
      <c r="B333" s="9"/>
      <c r="C333" s="9"/>
      <c r="D333" s="9"/>
      <c r="E333" s="9"/>
      <c r="L333" s="9"/>
      <c r="M333" s="9"/>
      <c r="N333" s="9"/>
      <c r="O333" s="9"/>
      <c r="P333" s="9"/>
      <c r="Q333" s="9"/>
    </row>
    <row r="334" spans="1:17" x14ac:dyDescent="0.35">
      <c r="A334" s="9"/>
      <c r="B334" s="9"/>
      <c r="C334" s="9"/>
      <c r="D334" s="9"/>
      <c r="E334" s="9"/>
      <c r="L334" s="9"/>
      <c r="M334" s="9"/>
      <c r="N334" s="9"/>
      <c r="O334" s="9"/>
      <c r="P334" s="9"/>
      <c r="Q334" s="9"/>
    </row>
    <row r="335" spans="1:17" x14ac:dyDescent="0.35">
      <c r="A335" s="9"/>
      <c r="B335" s="9"/>
      <c r="C335" s="9"/>
      <c r="D335" s="9"/>
      <c r="E335" s="9"/>
      <c r="L335" s="9"/>
      <c r="M335" s="9"/>
      <c r="N335" s="9"/>
      <c r="O335" s="9"/>
      <c r="P335" s="9"/>
      <c r="Q335" s="9"/>
    </row>
    <row r="336" spans="1:17" x14ac:dyDescent="0.35">
      <c r="A336" s="9"/>
      <c r="B336" s="9"/>
      <c r="C336" s="9"/>
      <c r="D336" s="9"/>
      <c r="E336" s="9"/>
      <c r="L336" s="9"/>
      <c r="M336" s="9"/>
      <c r="N336" s="9"/>
      <c r="O336" s="9"/>
      <c r="P336" s="9"/>
      <c r="Q336" s="9"/>
    </row>
    <row r="337" spans="1:17" x14ac:dyDescent="0.35">
      <c r="A337" s="9"/>
      <c r="B337" s="9"/>
      <c r="C337" s="9"/>
      <c r="D337" s="9"/>
      <c r="E337" s="9"/>
      <c r="L337" s="9"/>
      <c r="M337" s="9"/>
      <c r="N337" s="9"/>
      <c r="O337" s="9"/>
      <c r="P337" s="9"/>
      <c r="Q337" s="9"/>
    </row>
    <row r="338" spans="1:17" x14ac:dyDescent="0.35">
      <c r="A338" s="63" t="s">
        <v>304</v>
      </c>
      <c r="B338" s="63"/>
      <c r="C338" s="63"/>
      <c r="D338" s="63"/>
      <c r="E338" s="63"/>
      <c r="L338" s="9"/>
      <c r="M338" s="9"/>
      <c r="N338" s="9"/>
      <c r="O338" s="9"/>
      <c r="P338" s="9"/>
      <c r="Q338" s="9"/>
    </row>
    <row r="339" spans="1:17" x14ac:dyDescent="0.35">
      <c r="A339" s="63"/>
      <c r="B339" s="63"/>
      <c r="C339" s="63"/>
      <c r="D339" s="63"/>
      <c r="E339" s="63"/>
      <c r="L339" s="9"/>
      <c r="M339" s="9"/>
      <c r="N339" s="9"/>
      <c r="O339" s="9"/>
      <c r="P339" s="9"/>
      <c r="Q339" s="9"/>
    </row>
    <row r="340" spans="1:17" x14ac:dyDescent="0.35">
      <c r="A340" s="63"/>
      <c r="B340" s="63"/>
      <c r="C340" s="63"/>
      <c r="D340" s="63"/>
      <c r="E340" s="63"/>
      <c r="L340" s="9"/>
      <c r="M340" s="9"/>
      <c r="N340" s="9"/>
      <c r="O340" s="9"/>
      <c r="P340" s="9"/>
      <c r="Q340" s="9"/>
    </row>
    <row r="341" spans="1:17" x14ac:dyDescent="0.35">
      <c r="A341" s="63"/>
      <c r="B341" s="63"/>
      <c r="C341" s="63"/>
      <c r="D341" s="63"/>
      <c r="E341" s="63"/>
      <c r="L341" s="9"/>
      <c r="M341" s="9"/>
      <c r="N341" s="9"/>
      <c r="O341" s="9"/>
      <c r="P341" s="9"/>
      <c r="Q341" s="9"/>
    </row>
    <row r="342" spans="1:17" x14ac:dyDescent="0.35">
      <c r="A342" s="9"/>
      <c r="B342" s="9"/>
      <c r="C342" s="9"/>
      <c r="D342" s="9"/>
      <c r="E342" s="9"/>
      <c r="L342" s="9"/>
      <c r="M342" s="9"/>
      <c r="N342" s="9"/>
      <c r="O342" s="9"/>
      <c r="P342" s="9"/>
      <c r="Q342" s="9"/>
    </row>
    <row r="343" spans="1:17" x14ac:dyDescent="0.35">
      <c r="A343" s="67" t="s">
        <v>305</v>
      </c>
      <c r="B343" s="67"/>
      <c r="C343" s="67"/>
      <c r="D343" s="67"/>
      <c r="E343" s="67"/>
      <c r="L343" s="9"/>
      <c r="M343" s="9"/>
      <c r="N343" s="9"/>
      <c r="O343" s="9"/>
      <c r="P343" s="9"/>
      <c r="Q343" s="9"/>
    </row>
    <row r="344" spans="1:17" ht="14.5" customHeight="1" x14ac:dyDescent="0.35">
      <c r="A344" s="63" t="s">
        <v>306</v>
      </c>
      <c r="B344" s="63"/>
      <c r="C344" s="63"/>
      <c r="D344" s="63"/>
      <c r="E344" s="63"/>
      <c r="L344" s="9"/>
      <c r="M344" s="9"/>
      <c r="N344" s="9"/>
      <c r="O344" s="9"/>
      <c r="P344" s="9"/>
      <c r="Q344" s="9"/>
    </row>
    <row r="345" spans="1:17" x14ac:dyDescent="0.35">
      <c r="A345" s="63"/>
      <c r="B345" s="63"/>
      <c r="C345" s="63"/>
      <c r="D345" s="63"/>
      <c r="E345" s="63"/>
      <c r="L345" s="9"/>
      <c r="M345" s="9"/>
      <c r="N345" s="9"/>
      <c r="O345" s="9"/>
      <c r="P345" s="9"/>
      <c r="Q345" s="9"/>
    </row>
    <row r="346" spans="1:17" x14ac:dyDescent="0.35">
      <c r="A346" s="63"/>
      <c r="B346" s="63"/>
      <c r="C346" s="63"/>
      <c r="D346" s="63"/>
      <c r="E346" s="63"/>
      <c r="L346" s="9"/>
      <c r="M346" s="9"/>
      <c r="N346" s="9"/>
      <c r="O346" s="9"/>
      <c r="P346" s="9"/>
      <c r="Q346" s="9"/>
    </row>
    <row r="347" spans="1:17" x14ac:dyDescent="0.35">
      <c r="A347" s="63"/>
      <c r="B347" s="63"/>
      <c r="C347" s="63"/>
      <c r="D347" s="63"/>
      <c r="E347" s="63"/>
      <c r="L347" s="9"/>
      <c r="M347" s="9"/>
      <c r="N347" s="9"/>
      <c r="O347" s="9"/>
      <c r="P347" s="9"/>
      <c r="Q347" s="9"/>
    </row>
    <row r="348" spans="1:17" x14ac:dyDescent="0.35">
      <c r="A348" s="63"/>
      <c r="B348" s="63"/>
      <c r="C348" s="63"/>
      <c r="D348" s="63"/>
      <c r="E348" s="63"/>
      <c r="L348" s="9"/>
      <c r="M348" s="9"/>
      <c r="N348" s="9"/>
      <c r="O348" s="9"/>
      <c r="P348" s="9"/>
      <c r="Q348" s="9"/>
    </row>
    <row r="349" spans="1:17" x14ac:dyDescent="0.35">
      <c r="A349" s="63"/>
      <c r="B349" s="63"/>
      <c r="C349" s="63"/>
      <c r="D349" s="63"/>
      <c r="E349" s="63"/>
      <c r="L349" s="9"/>
      <c r="M349" s="9"/>
      <c r="N349" s="9"/>
      <c r="O349" s="9"/>
      <c r="P349" s="9"/>
      <c r="Q349" s="9"/>
    </row>
    <row r="350" spans="1:17" x14ac:dyDescent="0.35">
      <c r="A350" s="63"/>
      <c r="B350" s="63"/>
      <c r="C350" s="63"/>
      <c r="D350" s="63"/>
      <c r="E350" s="63"/>
      <c r="L350" s="9"/>
      <c r="M350" s="9"/>
      <c r="N350" s="9"/>
      <c r="O350" s="9"/>
      <c r="P350" s="9"/>
      <c r="Q350" s="9"/>
    </row>
    <row r="351" spans="1:17" x14ac:dyDescent="0.35">
      <c r="A351" s="63"/>
      <c r="B351" s="63"/>
      <c r="C351" s="63"/>
      <c r="D351" s="63"/>
      <c r="E351" s="63"/>
      <c r="L351" s="9"/>
      <c r="M351" s="9"/>
      <c r="N351" s="9"/>
      <c r="O351" s="9"/>
      <c r="P351" s="9"/>
      <c r="Q351" s="9"/>
    </row>
    <row r="352" spans="1:17" x14ac:dyDescent="0.35">
      <c r="A352" s="63"/>
      <c r="B352" s="63"/>
      <c r="C352" s="63"/>
      <c r="D352" s="63"/>
      <c r="E352" s="63"/>
      <c r="L352" s="9"/>
      <c r="M352" s="9"/>
      <c r="N352" s="9"/>
      <c r="O352" s="9"/>
      <c r="P352" s="9"/>
      <c r="Q352" s="9"/>
    </row>
    <row r="353" spans="1:17" x14ac:dyDescent="0.35">
      <c r="A353" s="63"/>
      <c r="B353" s="63"/>
      <c r="C353" s="63"/>
      <c r="D353" s="63"/>
      <c r="E353" s="63"/>
      <c r="L353" s="9"/>
      <c r="M353" s="9"/>
      <c r="N353" s="9"/>
      <c r="O353" s="9"/>
      <c r="P353" s="9"/>
      <c r="Q353" s="9"/>
    </row>
    <row r="354" spans="1:17" x14ac:dyDescent="0.35">
      <c r="A354" s="63"/>
      <c r="B354" s="63"/>
      <c r="C354" s="63"/>
      <c r="D354" s="63"/>
      <c r="E354" s="63"/>
      <c r="L354" s="9"/>
      <c r="M354" s="9"/>
      <c r="N354" s="9"/>
      <c r="O354" s="9"/>
      <c r="P354" s="9"/>
      <c r="Q354" s="9"/>
    </row>
    <row r="355" spans="1:17" x14ac:dyDescent="0.35">
      <c r="A355" s="63"/>
      <c r="B355" s="63"/>
      <c r="C355" s="63"/>
      <c r="D355" s="63"/>
      <c r="E355" s="63"/>
      <c r="L355" s="9"/>
      <c r="M355" s="9"/>
      <c r="N355" s="9"/>
      <c r="O355" s="9"/>
      <c r="P355" s="9"/>
      <c r="Q355" s="9"/>
    </row>
    <row r="356" spans="1:17" x14ac:dyDescent="0.35">
      <c r="A356" s="9"/>
      <c r="B356" s="9"/>
      <c r="C356" s="9"/>
      <c r="D356" s="9"/>
      <c r="E356" s="9"/>
      <c r="L356" s="9"/>
      <c r="M356" s="9"/>
      <c r="N356" s="9"/>
      <c r="O356" s="9"/>
      <c r="P356" s="9"/>
      <c r="Q356" s="9"/>
    </row>
    <row r="357" spans="1:17" x14ac:dyDescent="0.35">
      <c r="A357" s="67" t="s">
        <v>11</v>
      </c>
      <c r="B357" s="67"/>
      <c r="C357" s="67"/>
      <c r="D357" s="67"/>
      <c r="E357" s="67"/>
      <c r="L357" s="9"/>
      <c r="M357" s="9"/>
      <c r="N357" s="9"/>
      <c r="O357" s="9"/>
      <c r="P357" s="9"/>
      <c r="Q357" s="9"/>
    </row>
    <row r="358" spans="1:17" ht="14.5" customHeight="1" x14ac:dyDescent="0.35">
      <c r="A358" s="63" t="s">
        <v>307</v>
      </c>
      <c r="B358" s="63"/>
      <c r="C358" s="63"/>
      <c r="D358" s="63"/>
      <c r="E358" s="63"/>
      <c r="L358" s="9"/>
      <c r="M358" s="9"/>
      <c r="N358" s="9"/>
      <c r="O358" s="9"/>
      <c r="P358" s="9"/>
      <c r="Q358" s="9"/>
    </row>
    <row r="359" spans="1:17" x14ac:dyDescent="0.35">
      <c r="A359" s="63"/>
      <c r="B359" s="63"/>
      <c r="C359" s="63"/>
      <c r="D359" s="63"/>
      <c r="E359" s="63"/>
      <c r="L359" s="9"/>
      <c r="M359" s="9"/>
      <c r="N359" s="9"/>
      <c r="O359" s="9"/>
      <c r="P359" s="9"/>
      <c r="Q359" s="9"/>
    </row>
    <row r="360" spans="1:17" x14ac:dyDescent="0.35">
      <c r="A360" s="63"/>
      <c r="B360" s="63"/>
      <c r="C360" s="63"/>
      <c r="D360" s="63"/>
      <c r="E360" s="63"/>
      <c r="L360" s="9"/>
      <c r="M360" s="9"/>
      <c r="N360" s="9"/>
      <c r="O360" s="9"/>
      <c r="P360" s="9"/>
      <c r="Q360" s="9"/>
    </row>
    <row r="361" spans="1:17" x14ac:dyDescent="0.35">
      <c r="A361" s="63"/>
      <c r="B361" s="63"/>
      <c r="C361" s="63"/>
      <c r="D361" s="63"/>
      <c r="E361" s="63"/>
      <c r="L361" s="9"/>
      <c r="M361" s="9"/>
      <c r="N361" s="9"/>
      <c r="O361" s="9"/>
      <c r="P361" s="9"/>
      <c r="Q361" s="9"/>
    </row>
    <row r="362" spans="1:17" x14ac:dyDescent="0.35">
      <c r="A362" s="63"/>
      <c r="B362" s="63"/>
      <c r="C362" s="63"/>
      <c r="D362" s="63"/>
      <c r="E362" s="63"/>
      <c r="L362" s="9"/>
      <c r="M362" s="9"/>
      <c r="N362" s="9"/>
      <c r="O362" s="9"/>
      <c r="P362" s="9"/>
      <c r="Q362" s="9"/>
    </row>
    <row r="363" spans="1:17" x14ac:dyDescent="0.35">
      <c r="A363" s="63"/>
      <c r="B363" s="63"/>
      <c r="C363" s="63"/>
      <c r="D363" s="63"/>
      <c r="E363" s="63"/>
      <c r="L363" s="9"/>
      <c r="M363" s="9"/>
      <c r="N363" s="9"/>
      <c r="O363" s="9"/>
      <c r="P363" s="9"/>
      <c r="Q363" s="9"/>
    </row>
    <row r="364" spans="1:17" x14ac:dyDescent="0.35">
      <c r="A364" s="63"/>
      <c r="B364" s="63"/>
      <c r="C364" s="63"/>
      <c r="D364" s="63"/>
      <c r="E364" s="63"/>
      <c r="L364" s="9"/>
      <c r="M364" s="9"/>
      <c r="N364" s="9"/>
      <c r="O364" s="9"/>
      <c r="P364" s="9"/>
      <c r="Q364" s="9"/>
    </row>
    <row r="365" spans="1:17" x14ac:dyDescent="0.35">
      <c r="A365" s="63"/>
      <c r="B365" s="63"/>
      <c r="C365" s="63"/>
      <c r="D365" s="63"/>
      <c r="E365" s="63"/>
      <c r="L365" s="9"/>
      <c r="M365" s="9"/>
      <c r="N365" s="9"/>
      <c r="O365" s="9"/>
      <c r="P365" s="9"/>
      <c r="Q365" s="9"/>
    </row>
    <row r="366" spans="1:17" x14ac:dyDescent="0.35">
      <c r="A366" s="63"/>
      <c r="B366" s="63"/>
      <c r="C366" s="63"/>
      <c r="D366" s="63"/>
      <c r="E366" s="63"/>
      <c r="L366" s="9"/>
      <c r="M366" s="9"/>
      <c r="N366" s="9"/>
      <c r="O366" s="9"/>
      <c r="P366" s="9"/>
      <c r="Q366" s="9"/>
    </row>
    <row r="367" spans="1:17" x14ac:dyDescent="0.35">
      <c r="A367" s="63"/>
      <c r="B367" s="63"/>
      <c r="C367" s="63"/>
      <c r="D367" s="63"/>
      <c r="E367" s="63"/>
      <c r="L367" s="9"/>
      <c r="M367" s="9"/>
      <c r="N367" s="9"/>
      <c r="O367" s="9"/>
      <c r="P367" s="9"/>
      <c r="Q367" s="9"/>
    </row>
    <row r="368" spans="1:17" x14ac:dyDescent="0.35">
      <c r="A368" s="63"/>
      <c r="B368" s="63"/>
      <c r="C368" s="63"/>
      <c r="D368" s="63"/>
      <c r="E368" s="63"/>
      <c r="L368" s="9"/>
      <c r="M368" s="9"/>
      <c r="N368" s="9"/>
      <c r="O368" s="9"/>
      <c r="P368" s="9"/>
      <c r="Q368" s="9"/>
    </row>
    <row r="369" spans="1:17" x14ac:dyDescent="0.35">
      <c r="A369" s="63"/>
      <c r="B369" s="63"/>
      <c r="C369" s="63"/>
      <c r="D369" s="63"/>
      <c r="E369" s="63"/>
      <c r="L369" s="9"/>
      <c r="M369" s="9"/>
      <c r="N369" s="9"/>
      <c r="O369" s="9"/>
      <c r="P369" s="9"/>
      <c r="Q369" s="9"/>
    </row>
    <row r="370" spans="1:17" x14ac:dyDescent="0.35">
      <c r="A370" s="63"/>
      <c r="B370" s="63"/>
      <c r="C370" s="63"/>
      <c r="D370" s="63"/>
      <c r="E370" s="63"/>
      <c r="L370" s="9"/>
      <c r="M370" s="9"/>
      <c r="N370" s="9"/>
      <c r="O370" s="9"/>
      <c r="P370" s="9"/>
      <c r="Q370" s="9"/>
    </row>
    <row r="371" spans="1:17" x14ac:dyDescent="0.35">
      <c r="A371" s="41"/>
      <c r="B371" s="41"/>
      <c r="C371" s="41"/>
      <c r="D371" s="41"/>
      <c r="E371" s="41"/>
      <c r="L371" s="9"/>
      <c r="M371" s="9"/>
      <c r="N371" s="9"/>
      <c r="O371" s="9"/>
      <c r="P371" s="9"/>
      <c r="Q371" s="9"/>
    </row>
    <row r="372" spans="1:17" x14ac:dyDescent="0.35">
      <c r="A372" s="67" t="s">
        <v>308</v>
      </c>
      <c r="B372" s="67"/>
      <c r="C372" s="67"/>
      <c r="D372" s="67"/>
      <c r="E372" s="67"/>
      <c r="L372" s="9"/>
      <c r="M372" s="9"/>
      <c r="N372" s="9"/>
      <c r="O372" s="9"/>
      <c r="P372" s="9"/>
      <c r="Q372" s="9"/>
    </row>
    <row r="373" spans="1:17" x14ac:dyDescent="0.35">
      <c r="A373" s="63" t="s">
        <v>309</v>
      </c>
      <c r="B373" s="63"/>
      <c r="C373" s="63"/>
      <c r="D373" s="63"/>
      <c r="E373" s="63"/>
      <c r="L373" s="9"/>
      <c r="M373" s="9"/>
      <c r="N373" s="9"/>
      <c r="O373" s="9"/>
      <c r="P373" s="9"/>
      <c r="Q373" s="9"/>
    </row>
    <row r="374" spans="1:17" x14ac:dyDescent="0.35">
      <c r="A374" s="63"/>
      <c r="B374" s="63"/>
      <c r="C374" s="63"/>
      <c r="D374" s="63"/>
      <c r="E374" s="63"/>
      <c r="L374" s="9"/>
      <c r="M374" s="9"/>
      <c r="N374" s="9"/>
      <c r="O374" s="9"/>
      <c r="P374" s="9"/>
      <c r="Q374" s="9"/>
    </row>
    <row r="375" spans="1:17" x14ac:dyDescent="0.35">
      <c r="A375" s="63"/>
      <c r="B375" s="63"/>
      <c r="C375" s="63"/>
      <c r="D375" s="63"/>
      <c r="E375" s="63"/>
      <c r="L375" s="9"/>
      <c r="M375" s="9"/>
      <c r="N375" s="9"/>
      <c r="O375" s="9"/>
      <c r="P375" s="9"/>
      <c r="Q375" s="9"/>
    </row>
    <row r="376" spans="1:17" x14ac:dyDescent="0.35">
      <c r="A376" s="63"/>
      <c r="B376" s="63"/>
      <c r="C376" s="63"/>
      <c r="D376" s="63"/>
      <c r="E376" s="63"/>
      <c r="L376" s="9"/>
      <c r="M376" s="9"/>
      <c r="N376" s="9"/>
      <c r="O376" s="9"/>
      <c r="P376" s="9"/>
      <c r="Q376" s="9"/>
    </row>
    <row r="377" spans="1:17" x14ac:dyDescent="0.35">
      <c r="A377" s="63"/>
      <c r="B377" s="63"/>
      <c r="C377" s="63"/>
      <c r="D377" s="63"/>
      <c r="E377" s="63"/>
      <c r="L377" s="9"/>
      <c r="M377" s="9"/>
      <c r="N377" s="9"/>
      <c r="O377" s="9"/>
      <c r="P377" s="9"/>
      <c r="Q377" s="9"/>
    </row>
    <row r="378" spans="1:17" x14ac:dyDescent="0.35">
      <c r="A378" s="9"/>
      <c r="B378" s="9"/>
      <c r="C378" s="9"/>
      <c r="D378" s="9"/>
      <c r="E378" s="9"/>
      <c r="L378" s="9"/>
      <c r="M378" s="9"/>
      <c r="N378" s="9"/>
      <c r="O378" s="9"/>
      <c r="P378" s="9"/>
      <c r="Q378" s="9"/>
    </row>
    <row r="379" spans="1:17" x14ac:dyDescent="0.35">
      <c r="A379" s="67" t="s">
        <v>310</v>
      </c>
      <c r="B379" s="67"/>
      <c r="C379" s="67"/>
      <c r="D379" s="67"/>
      <c r="E379" s="67"/>
      <c r="L379" s="9"/>
      <c r="M379" s="9"/>
      <c r="N379" s="9"/>
      <c r="O379" s="9"/>
      <c r="P379" s="9"/>
      <c r="Q379" s="9"/>
    </row>
    <row r="380" spans="1:17" ht="14.5" customHeight="1" x14ac:dyDescent="0.35">
      <c r="A380" s="63" t="s">
        <v>311</v>
      </c>
      <c r="B380" s="63"/>
      <c r="C380" s="63"/>
      <c r="D380" s="63"/>
      <c r="E380" s="63"/>
      <c r="L380" s="9"/>
      <c r="M380" s="9"/>
      <c r="N380" s="9"/>
      <c r="O380" s="9"/>
      <c r="P380" s="9"/>
      <c r="Q380" s="9"/>
    </row>
    <row r="381" spans="1:17" x14ac:dyDescent="0.35">
      <c r="A381" s="63"/>
      <c r="B381" s="63"/>
      <c r="C381" s="63"/>
      <c r="D381" s="63"/>
      <c r="E381" s="63"/>
      <c r="L381" s="9"/>
      <c r="M381" s="9"/>
      <c r="N381" s="9"/>
      <c r="O381" s="9"/>
      <c r="P381" s="9"/>
      <c r="Q381" s="9"/>
    </row>
    <row r="382" spans="1:17" x14ac:dyDescent="0.35">
      <c r="A382" s="63"/>
      <c r="B382" s="63"/>
      <c r="C382" s="63"/>
      <c r="D382" s="63"/>
      <c r="E382" s="63"/>
      <c r="L382" s="9"/>
      <c r="M382" s="9"/>
      <c r="N382" s="9"/>
      <c r="O382" s="9"/>
      <c r="P382" s="9"/>
      <c r="Q382" s="9"/>
    </row>
    <row r="383" spans="1:17" x14ac:dyDescent="0.35">
      <c r="A383" s="63"/>
      <c r="B383" s="63"/>
      <c r="C383" s="63"/>
      <c r="D383" s="63"/>
      <c r="E383" s="63"/>
      <c r="L383" s="9"/>
      <c r="M383" s="9"/>
      <c r="N383" s="9"/>
      <c r="O383" s="9"/>
      <c r="P383" s="9"/>
      <c r="Q383" s="9"/>
    </row>
    <row r="384" spans="1:17" x14ac:dyDescent="0.35">
      <c r="A384" s="63"/>
      <c r="B384" s="63"/>
      <c r="C384" s="63"/>
      <c r="D384" s="63"/>
      <c r="E384" s="63"/>
      <c r="L384" s="9"/>
      <c r="M384" s="9"/>
      <c r="N384" s="9"/>
      <c r="O384" s="9"/>
      <c r="P384" s="9"/>
      <c r="Q384" s="9"/>
    </row>
    <row r="385" spans="1:17" x14ac:dyDescent="0.35">
      <c r="A385" s="63"/>
      <c r="B385" s="63"/>
      <c r="C385" s="63"/>
      <c r="D385" s="63"/>
      <c r="E385" s="63"/>
      <c r="L385" s="9"/>
      <c r="M385" s="9"/>
      <c r="N385" s="9"/>
      <c r="O385" s="9"/>
      <c r="P385" s="9"/>
      <c r="Q385" s="9"/>
    </row>
    <row r="386" spans="1:17" x14ac:dyDescent="0.35">
      <c r="A386" s="63"/>
      <c r="B386" s="63"/>
      <c r="C386" s="63"/>
      <c r="D386" s="63"/>
      <c r="E386" s="63"/>
      <c r="L386" s="9"/>
      <c r="M386" s="9"/>
      <c r="N386" s="9"/>
      <c r="O386" s="9"/>
      <c r="P386" s="9"/>
      <c r="Q386" s="9"/>
    </row>
    <row r="387" spans="1:17" x14ac:dyDescent="0.35">
      <c r="A387" s="63"/>
      <c r="B387" s="63"/>
      <c r="C387" s="63"/>
      <c r="D387" s="63"/>
      <c r="E387" s="63"/>
      <c r="L387" s="9"/>
      <c r="M387" s="9"/>
      <c r="N387" s="9"/>
      <c r="O387" s="9"/>
      <c r="P387" s="9"/>
      <c r="Q387" s="9"/>
    </row>
    <row r="388" spans="1:17" x14ac:dyDescent="0.35">
      <c r="A388" s="63"/>
      <c r="B388" s="63"/>
      <c r="C388" s="63"/>
      <c r="D388" s="63"/>
      <c r="E388" s="63"/>
      <c r="L388" s="9"/>
      <c r="M388" s="9"/>
      <c r="N388" s="9"/>
      <c r="O388" s="9"/>
      <c r="P388" s="9"/>
      <c r="Q388" s="9"/>
    </row>
    <row r="389" spans="1:17" x14ac:dyDescent="0.35">
      <c r="A389" s="63"/>
      <c r="B389" s="63"/>
      <c r="C389" s="63"/>
      <c r="D389" s="63"/>
      <c r="E389" s="63"/>
      <c r="L389" s="9"/>
      <c r="M389" s="9"/>
      <c r="N389" s="9"/>
      <c r="O389" s="9"/>
      <c r="P389" s="9"/>
      <c r="Q389" s="9"/>
    </row>
    <row r="390" spans="1:17" x14ac:dyDescent="0.35">
      <c r="A390" s="63"/>
      <c r="B390" s="63"/>
      <c r="C390" s="63"/>
      <c r="D390" s="63"/>
      <c r="E390" s="63"/>
      <c r="L390" s="9"/>
      <c r="M390" s="9"/>
      <c r="N390" s="9"/>
      <c r="O390" s="9"/>
      <c r="P390" s="9"/>
      <c r="Q390" s="9"/>
    </row>
    <row r="391" spans="1:17" x14ac:dyDescent="0.35">
      <c r="A391" s="63"/>
      <c r="B391" s="63"/>
      <c r="C391" s="63"/>
      <c r="D391" s="63"/>
      <c r="E391" s="63"/>
      <c r="L391" s="9"/>
      <c r="M391" s="9"/>
      <c r="N391" s="9"/>
      <c r="O391" s="9"/>
      <c r="P391" s="9"/>
      <c r="Q391" s="9"/>
    </row>
    <row r="392" spans="1:17" x14ac:dyDescent="0.35">
      <c r="A392" s="63"/>
      <c r="B392" s="63"/>
      <c r="C392" s="63"/>
      <c r="D392" s="63"/>
      <c r="E392" s="63"/>
      <c r="L392" s="9"/>
      <c r="M392" s="9"/>
      <c r="N392" s="9"/>
      <c r="O392" s="9"/>
      <c r="P392" s="9"/>
      <c r="Q392" s="9"/>
    </row>
    <row r="393" spans="1:17" x14ac:dyDescent="0.35">
      <c r="A393" s="63"/>
      <c r="B393" s="63"/>
      <c r="C393" s="63"/>
      <c r="D393" s="63"/>
      <c r="E393" s="63"/>
      <c r="L393" s="9"/>
      <c r="M393" s="9"/>
      <c r="N393" s="9"/>
      <c r="O393" s="9"/>
      <c r="P393" s="9"/>
      <c r="Q393" s="9"/>
    </row>
    <row r="394" spans="1:17" x14ac:dyDescent="0.35">
      <c r="A394" s="9"/>
      <c r="B394" s="9"/>
      <c r="C394" s="9"/>
      <c r="D394" s="9"/>
      <c r="E394" s="9"/>
      <c r="L394" s="9"/>
      <c r="M394" s="9"/>
      <c r="N394" s="9"/>
      <c r="O394" s="9"/>
      <c r="P394" s="9"/>
      <c r="Q394" s="9"/>
    </row>
    <row r="395" spans="1:17" x14ac:dyDescent="0.35">
      <c r="A395" s="67" t="s">
        <v>312</v>
      </c>
      <c r="B395" s="67"/>
      <c r="C395" s="67"/>
      <c r="D395" s="67"/>
      <c r="E395" s="67"/>
      <c r="L395" s="9"/>
      <c r="M395" s="9"/>
      <c r="N395" s="9"/>
      <c r="O395" s="9"/>
      <c r="P395" s="9"/>
      <c r="Q395" s="9"/>
    </row>
    <row r="396" spans="1:17" ht="14.5" customHeight="1" x14ac:dyDescent="0.35">
      <c r="A396" s="63" t="s">
        <v>313</v>
      </c>
      <c r="B396" s="63"/>
      <c r="C396" s="63"/>
      <c r="D396" s="63"/>
      <c r="E396" s="63"/>
      <c r="L396" s="9"/>
      <c r="M396" s="9"/>
      <c r="N396" s="9"/>
      <c r="O396" s="9"/>
      <c r="P396" s="9"/>
      <c r="Q396" s="9"/>
    </row>
    <row r="397" spans="1:17" x14ac:dyDescent="0.35">
      <c r="A397" s="63"/>
      <c r="B397" s="63"/>
      <c r="C397" s="63"/>
      <c r="D397" s="63"/>
      <c r="E397" s="63"/>
      <c r="L397" s="9"/>
      <c r="M397" s="9"/>
      <c r="N397" s="9"/>
      <c r="O397" s="9"/>
      <c r="P397" s="9"/>
      <c r="Q397" s="9"/>
    </row>
    <row r="398" spans="1:17" x14ac:dyDescent="0.35">
      <c r="A398" s="41"/>
      <c r="B398" s="41"/>
      <c r="C398" s="41"/>
      <c r="D398" s="41"/>
      <c r="E398" s="41"/>
      <c r="L398" s="9"/>
      <c r="M398" s="9"/>
      <c r="N398" s="9"/>
      <c r="O398" s="9"/>
      <c r="P398" s="9"/>
      <c r="Q398" s="9"/>
    </row>
    <row r="399" spans="1:17" x14ac:dyDescent="0.35">
      <c r="A399" s="67" t="s">
        <v>314</v>
      </c>
      <c r="B399" s="67"/>
      <c r="C399" s="67"/>
      <c r="D399" s="67"/>
      <c r="E399" s="67"/>
      <c r="L399" s="9"/>
      <c r="M399" s="9"/>
      <c r="N399" s="9"/>
      <c r="O399" s="9"/>
      <c r="P399" s="9"/>
      <c r="Q399" s="9"/>
    </row>
    <row r="400" spans="1:17" ht="14.5" customHeight="1" x14ac:dyDescent="0.35">
      <c r="A400" s="63" t="s">
        <v>315</v>
      </c>
      <c r="B400" s="63"/>
      <c r="C400" s="63"/>
      <c r="D400" s="63"/>
      <c r="E400" s="63"/>
      <c r="L400" s="9"/>
      <c r="M400" s="9"/>
      <c r="N400" s="9"/>
      <c r="O400" s="9"/>
      <c r="P400" s="9"/>
      <c r="Q400" s="9"/>
    </row>
    <row r="401" spans="1:17" x14ac:dyDescent="0.35">
      <c r="A401" s="63"/>
      <c r="B401" s="63"/>
      <c r="C401" s="63"/>
      <c r="D401" s="63"/>
      <c r="E401" s="63"/>
      <c r="L401" s="9"/>
      <c r="M401" s="9"/>
      <c r="N401" s="9"/>
      <c r="O401" s="9"/>
      <c r="P401" s="9"/>
      <c r="Q401" s="9"/>
    </row>
    <row r="402" spans="1:17" x14ac:dyDescent="0.35">
      <c r="A402" s="63"/>
      <c r="B402" s="63"/>
      <c r="C402" s="63"/>
      <c r="D402" s="63"/>
      <c r="E402" s="63"/>
      <c r="L402" s="9"/>
      <c r="M402" s="9"/>
      <c r="N402" s="9"/>
      <c r="O402" s="9"/>
      <c r="P402" s="9"/>
      <c r="Q402" s="9"/>
    </row>
    <row r="403" spans="1:17" x14ac:dyDescent="0.35">
      <c r="A403" s="63"/>
      <c r="B403" s="63"/>
      <c r="C403" s="63"/>
      <c r="D403" s="63"/>
      <c r="E403" s="63"/>
      <c r="L403" s="9"/>
      <c r="M403" s="9"/>
      <c r="N403" s="9"/>
      <c r="O403" s="9"/>
      <c r="P403" s="9"/>
      <c r="Q403" s="9"/>
    </row>
    <row r="404" spans="1:17" x14ac:dyDescent="0.35">
      <c r="A404" s="63"/>
      <c r="B404" s="63"/>
      <c r="C404" s="63"/>
      <c r="D404" s="63"/>
      <c r="E404" s="63"/>
      <c r="L404" s="9"/>
      <c r="M404" s="9"/>
      <c r="N404" s="9"/>
      <c r="O404" s="9"/>
      <c r="P404" s="9"/>
      <c r="Q404" s="9"/>
    </row>
    <row r="405" spans="1:17" x14ac:dyDescent="0.35">
      <c r="A405" s="63"/>
      <c r="B405" s="63"/>
      <c r="C405" s="63"/>
      <c r="D405" s="63"/>
      <c r="E405" s="63"/>
      <c r="L405" s="9"/>
      <c r="M405" s="9"/>
      <c r="N405" s="9"/>
      <c r="O405" s="9"/>
      <c r="P405" s="9"/>
      <c r="Q405" s="9"/>
    </row>
    <row r="406" spans="1:17" x14ac:dyDescent="0.35">
      <c r="A406" s="63"/>
      <c r="B406" s="63"/>
      <c r="C406" s="63"/>
      <c r="D406" s="63"/>
      <c r="E406" s="63"/>
      <c r="L406" s="9"/>
      <c r="M406" s="9"/>
      <c r="N406" s="9"/>
      <c r="O406" s="9"/>
      <c r="P406" s="9"/>
      <c r="Q406" s="9"/>
    </row>
    <row r="407" spans="1:17" x14ac:dyDescent="0.35">
      <c r="A407" s="63"/>
      <c r="B407" s="63"/>
      <c r="C407" s="63"/>
      <c r="D407" s="63"/>
      <c r="E407" s="63"/>
      <c r="L407" s="9"/>
      <c r="M407" s="9"/>
      <c r="N407" s="9"/>
      <c r="O407" s="9"/>
      <c r="P407" s="9"/>
      <c r="Q407" s="9"/>
    </row>
    <row r="408" spans="1:17" x14ac:dyDescent="0.35">
      <c r="A408" s="63"/>
      <c r="B408" s="63"/>
      <c r="C408" s="63"/>
      <c r="D408" s="63"/>
      <c r="E408" s="63"/>
      <c r="L408" s="9"/>
      <c r="M408" s="9"/>
      <c r="N408" s="9"/>
      <c r="O408" s="9"/>
      <c r="P408" s="9"/>
      <c r="Q408" s="9"/>
    </row>
    <row r="409" spans="1:17" x14ac:dyDescent="0.35">
      <c r="A409" s="63"/>
      <c r="B409" s="63"/>
      <c r="C409" s="63"/>
      <c r="D409" s="63"/>
      <c r="E409" s="63"/>
      <c r="L409" s="9"/>
      <c r="M409" s="9"/>
      <c r="N409" s="9"/>
      <c r="O409" s="9"/>
      <c r="P409" s="9"/>
      <c r="Q409" s="9"/>
    </row>
    <row r="410" spans="1:17" x14ac:dyDescent="0.35">
      <c r="A410" s="63"/>
      <c r="B410" s="63"/>
      <c r="C410" s="63"/>
      <c r="D410" s="63"/>
      <c r="E410" s="63"/>
      <c r="L410" s="9"/>
      <c r="M410" s="9"/>
      <c r="N410" s="9"/>
      <c r="O410" s="9"/>
      <c r="P410" s="9"/>
      <c r="Q410" s="9"/>
    </row>
    <row r="411" spans="1:17" x14ac:dyDescent="0.35">
      <c r="A411" s="63"/>
      <c r="B411" s="63"/>
      <c r="C411" s="63"/>
      <c r="D411" s="63"/>
      <c r="E411" s="63"/>
      <c r="L411" s="9"/>
      <c r="M411" s="9"/>
      <c r="N411" s="9"/>
      <c r="O411" s="9"/>
      <c r="P411" s="9"/>
      <c r="Q411" s="9"/>
    </row>
    <row r="412" spans="1:17" x14ac:dyDescent="0.35">
      <c r="A412" s="63"/>
      <c r="B412" s="63"/>
      <c r="C412" s="63"/>
      <c r="D412" s="63"/>
      <c r="E412" s="63"/>
      <c r="L412" s="9"/>
      <c r="M412" s="9"/>
      <c r="N412" s="9"/>
      <c r="O412" s="9"/>
      <c r="P412" s="9"/>
      <c r="Q412" s="9"/>
    </row>
    <row r="413" spans="1:17" x14ac:dyDescent="0.35">
      <c r="A413" s="63"/>
      <c r="B413" s="63"/>
      <c r="C413" s="63"/>
      <c r="D413" s="63"/>
      <c r="E413" s="63"/>
      <c r="L413" s="9"/>
      <c r="M413" s="9"/>
      <c r="N413" s="9"/>
      <c r="O413" s="9"/>
      <c r="P413" s="9"/>
      <c r="Q413" s="9"/>
    </row>
    <row r="414" spans="1:17" x14ac:dyDescent="0.35">
      <c r="A414" s="63"/>
      <c r="B414" s="63"/>
      <c r="C414" s="63"/>
      <c r="D414" s="63"/>
      <c r="E414" s="63"/>
      <c r="L414" s="9"/>
      <c r="M414" s="9"/>
      <c r="N414" s="9"/>
      <c r="O414" s="9"/>
      <c r="P414" s="9"/>
      <c r="Q414" s="9"/>
    </row>
    <row r="415" spans="1:17" x14ac:dyDescent="0.35">
      <c r="A415" s="63"/>
      <c r="B415" s="63"/>
      <c r="C415" s="63"/>
      <c r="D415" s="63"/>
      <c r="E415" s="63"/>
      <c r="L415" s="9"/>
      <c r="M415" s="9"/>
      <c r="N415" s="9"/>
      <c r="O415" s="9"/>
      <c r="P415" s="9"/>
      <c r="Q415" s="9"/>
    </row>
    <row r="416" spans="1:17" x14ac:dyDescent="0.35">
      <c r="A416" s="63"/>
      <c r="B416" s="63"/>
      <c r="C416" s="63"/>
      <c r="D416" s="63"/>
      <c r="E416" s="63"/>
      <c r="L416" s="9"/>
      <c r="M416" s="9"/>
      <c r="N416" s="9"/>
      <c r="O416" s="9"/>
      <c r="P416" s="9"/>
      <c r="Q416" s="9"/>
    </row>
    <row r="417" spans="1:17" x14ac:dyDescent="0.35">
      <c r="A417" s="63"/>
      <c r="B417" s="63"/>
      <c r="C417" s="63"/>
      <c r="D417" s="63"/>
      <c r="E417" s="63"/>
      <c r="L417" s="9"/>
      <c r="M417" s="9"/>
      <c r="N417" s="9"/>
      <c r="O417" s="9"/>
      <c r="P417" s="9"/>
      <c r="Q417" s="9"/>
    </row>
    <row r="418" spans="1:17" x14ac:dyDescent="0.35">
      <c r="A418" s="63"/>
      <c r="B418" s="63"/>
      <c r="C418" s="63"/>
      <c r="D418" s="63"/>
      <c r="E418" s="63"/>
      <c r="L418" s="9"/>
      <c r="M418" s="9"/>
      <c r="N418" s="9"/>
      <c r="O418" s="9"/>
      <c r="P418" s="9"/>
      <c r="Q418" s="9"/>
    </row>
    <row r="419" spans="1:17" x14ac:dyDescent="0.35">
      <c r="A419" s="63"/>
      <c r="B419" s="63"/>
      <c r="C419" s="63"/>
      <c r="D419" s="63"/>
      <c r="E419" s="63"/>
      <c r="L419" s="9"/>
      <c r="M419" s="9"/>
      <c r="N419" s="9"/>
      <c r="O419" s="9"/>
      <c r="P419" s="9"/>
      <c r="Q419" s="9"/>
    </row>
    <row r="420" spans="1:17" x14ac:dyDescent="0.35">
      <c r="A420" s="63"/>
      <c r="B420" s="63"/>
      <c r="C420" s="63"/>
      <c r="D420" s="63"/>
      <c r="E420" s="63"/>
      <c r="L420" s="9"/>
      <c r="M420" s="9"/>
      <c r="N420" s="9"/>
      <c r="O420" s="9"/>
      <c r="P420" s="9"/>
      <c r="Q420" s="9"/>
    </row>
    <row r="421" spans="1:17" x14ac:dyDescent="0.35">
      <c r="A421" s="63"/>
      <c r="B421" s="63"/>
      <c r="C421" s="63"/>
      <c r="D421" s="63"/>
      <c r="E421" s="63"/>
      <c r="L421" s="9"/>
      <c r="M421" s="9"/>
      <c r="N421" s="9"/>
      <c r="O421" s="9"/>
      <c r="P421" s="9"/>
      <c r="Q421" s="9"/>
    </row>
    <row r="422" spans="1:17" x14ac:dyDescent="0.35">
      <c r="A422" s="63"/>
      <c r="B422" s="63"/>
      <c r="C422" s="63"/>
      <c r="D422" s="63"/>
      <c r="E422" s="63"/>
      <c r="L422" s="9"/>
      <c r="M422" s="9"/>
      <c r="N422" s="9"/>
      <c r="O422" s="9"/>
      <c r="P422" s="9"/>
      <c r="Q422" s="9"/>
    </row>
    <row r="423" spans="1:17" x14ac:dyDescent="0.35">
      <c r="A423" s="9"/>
      <c r="B423" s="9"/>
      <c r="C423" s="9"/>
      <c r="D423" s="9"/>
      <c r="E423" s="9"/>
      <c r="L423" s="9"/>
      <c r="M423" s="9"/>
      <c r="N423" s="9"/>
      <c r="O423" s="9"/>
      <c r="P423" s="9"/>
      <c r="Q423" s="9"/>
    </row>
    <row r="424" spans="1:17" x14ac:dyDescent="0.35">
      <c r="A424" s="67" t="s">
        <v>316</v>
      </c>
      <c r="B424" s="67"/>
      <c r="C424" s="67"/>
      <c r="D424" s="67"/>
      <c r="E424" s="67"/>
      <c r="L424" s="9"/>
      <c r="M424" s="9"/>
      <c r="N424" s="9"/>
      <c r="O424" s="9"/>
      <c r="P424" s="9"/>
      <c r="Q424" s="9"/>
    </row>
    <row r="425" spans="1:17" ht="14.5" customHeight="1" x14ac:dyDescent="0.35">
      <c r="A425" s="63" t="s">
        <v>317</v>
      </c>
      <c r="B425" s="63"/>
      <c r="C425" s="63"/>
      <c r="D425" s="63"/>
      <c r="E425" s="63"/>
      <c r="L425" s="9"/>
      <c r="M425" s="9"/>
      <c r="N425" s="9"/>
      <c r="O425" s="9"/>
      <c r="P425" s="9"/>
      <c r="Q425" s="9"/>
    </row>
    <row r="426" spans="1:17" x14ac:dyDescent="0.35">
      <c r="A426" s="63"/>
      <c r="B426" s="63"/>
      <c r="C426" s="63"/>
      <c r="D426" s="63"/>
      <c r="E426" s="63"/>
      <c r="L426" s="9"/>
      <c r="M426" s="9"/>
      <c r="N426" s="9"/>
      <c r="O426" s="9"/>
      <c r="P426" s="9"/>
      <c r="Q426" s="9"/>
    </row>
    <row r="427" spans="1:17" x14ac:dyDescent="0.35">
      <c r="A427" s="63"/>
      <c r="B427" s="63"/>
      <c r="C427" s="63"/>
      <c r="D427" s="63"/>
      <c r="E427" s="63"/>
      <c r="L427" s="9"/>
      <c r="M427" s="9"/>
      <c r="N427" s="9"/>
      <c r="O427" s="9"/>
      <c r="P427" s="9"/>
      <c r="Q427" s="9"/>
    </row>
    <row r="428" spans="1:17" x14ac:dyDescent="0.35">
      <c r="A428" s="63"/>
      <c r="B428" s="63"/>
      <c r="C428" s="63"/>
      <c r="D428" s="63"/>
      <c r="E428" s="63"/>
      <c r="L428" s="9"/>
      <c r="M428" s="9"/>
      <c r="N428" s="9"/>
      <c r="O428" s="9"/>
      <c r="P428" s="9"/>
      <c r="Q428" s="9"/>
    </row>
    <row r="429" spans="1:17" x14ac:dyDescent="0.35">
      <c r="A429" s="63"/>
      <c r="B429" s="63"/>
      <c r="C429" s="63"/>
      <c r="D429" s="63"/>
      <c r="E429" s="63"/>
      <c r="L429" s="9"/>
      <c r="M429" s="9"/>
      <c r="N429" s="9"/>
      <c r="O429" s="9"/>
      <c r="P429" s="9"/>
      <c r="Q429" s="9"/>
    </row>
    <row r="430" spans="1:17" x14ac:dyDescent="0.35">
      <c r="A430" s="63"/>
      <c r="B430" s="63"/>
      <c r="C430" s="63"/>
      <c r="D430" s="63"/>
      <c r="E430" s="63"/>
      <c r="L430" s="9"/>
      <c r="M430" s="9"/>
      <c r="N430" s="9"/>
      <c r="O430" s="9"/>
      <c r="P430" s="9"/>
      <c r="Q430" s="9"/>
    </row>
    <row r="431" spans="1:17" x14ac:dyDescent="0.35">
      <c r="A431" s="63"/>
      <c r="B431" s="63"/>
      <c r="C431" s="63"/>
      <c r="D431" s="63"/>
      <c r="E431" s="63"/>
      <c r="L431" s="9"/>
      <c r="M431" s="9"/>
      <c r="N431" s="9"/>
      <c r="O431" s="9"/>
      <c r="P431" s="9"/>
      <c r="Q431" s="9"/>
    </row>
    <row r="432" spans="1:17" x14ac:dyDescent="0.35">
      <c r="A432" s="63"/>
      <c r="B432" s="63"/>
      <c r="C432" s="63"/>
      <c r="D432" s="63"/>
      <c r="E432" s="63"/>
      <c r="L432" s="9"/>
      <c r="M432" s="9"/>
      <c r="N432" s="9"/>
      <c r="O432" s="9"/>
      <c r="P432" s="9"/>
      <c r="Q432" s="9"/>
    </row>
    <row r="433" spans="1:17" x14ac:dyDescent="0.35">
      <c r="A433" s="63"/>
      <c r="B433" s="63"/>
      <c r="C433" s="63"/>
      <c r="D433" s="63"/>
      <c r="E433" s="63"/>
      <c r="L433" s="9"/>
      <c r="M433" s="9"/>
      <c r="N433" s="9"/>
      <c r="O433" s="9"/>
      <c r="P433" s="9"/>
      <c r="Q433" s="9"/>
    </row>
    <row r="434" spans="1:17" x14ac:dyDescent="0.35">
      <c r="A434" s="63"/>
      <c r="B434" s="63"/>
      <c r="C434" s="63"/>
      <c r="D434" s="63"/>
      <c r="E434" s="63"/>
      <c r="L434" s="9"/>
      <c r="M434" s="9"/>
      <c r="N434" s="9"/>
      <c r="O434" s="9"/>
      <c r="P434" s="9"/>
      <c r="Q434" s="9"/>
    </row>
    <row r="435" spans="1:17" x14ac:dyDescent="0.35">
      <c r="A435" s="63"/>
      <c r="B435" s="63"/>
      <c r="C435" s="63"/>
      <c r="D435" s="63"/>
      <c r="E435" s="63"/>
      <c r="L435" s="9"/>
      <c r="M435" s="9"/>
      <c r="N435" s="9"/>
      <c r="O435" s="9"/>
      <c r="P435" s="9"/>
      <c r="Q435" s="9"/>
    </row>
    <row r="436" spans="1:17" x14ac:dyDescent="0.35">
      <c r="A436" s="63"/>
      <c r="B436" s="63"/>
      <c r="C436" s="63"/>
      <c r="D436" s="63"/>
      <c r="E436" s="63"/>
      <c r="L436" s="9"/>
      <c r="M436" s="9"/>
      <c r="N436" s="9"/>
      <c r="O436" s="9"/>
      <c r="P436" s="9"/>
      <c r="Q436" s="9"/>
    </row>
    <row r="437" spans="1:17" x14ac:dyDescent="0.35">
      <c r="A437" s="63"/>
      <c r="B437" s="63"/>
      <c r="C437" s="63"/>
      <c r="D437" s="63"/>
      <c r="E437" s="63"/>
      <c r="L437" s="9"/>
      <c r="M437" s="9"/>
      <c r="N437" s="9"/>
      <c r="O437" s="9"/>
      <c r="P437" s="9"/>
      <c r="Q437" s="9"/>
    </row>
    <row r="438" spans="1:17" x14ac:dyDescent="0.35">
      <c r="A438" s="63"/>
      <c r="B438" s="63"/>
      <c r="C438" s="63"/>
      <c r="D438" s="63"/>
      <c r="E438" s="63"/>
      <c r="L438" s="9"/>
      <c r="M438" s="9"/>
      <c r="N438" s="9"/>
      <c r="O438" s="9"/>
      <c r="P438" s="9"/>
      <c r="Q438" s="9"/>
    </row>
    <row r="439" spans="1:17" x14ac:dyDescent="0.35">
      <c r="A439" s="63"/>
      <c r="B439" s="63"/>
      <c r="C439" s="63"/>
      <c r="D439" s="63"/>
      <c r="E439" s="63"/>
      <c r="L439" s="9"/>
      <c r="M439" s="9"/>
      <c r="N439" s="9"/>
      <c r="O439" s="9"/>
      <c r="P439" s="9"/>
      <c r="Q439" s="9"/>
    </row>
    <row r="440" spans="1:17" x14ac:dyDescent="0.35">
      <c r="A440" s="63"/>
      <c r="B440" s="63"/>
      <c r="C440" s="63"/>
      <c r="D440" s="63"/>
      <c r="E440" s="63"/>
      <c r="L440" s="9"/>
      <c r="M440" s="9"/>
      <c r="N440" s="9"/>
      <c r="O440" s="9"/>
      <c r="P440" s="9"/>
      <c r="Q440" s="9"/>
    </row>
    <row r="441" spans="1:17" x14ac:dyDescent="0.35">
      <c r="A441" s="63"/>
      <c r="B441" s="63"/>
      <c r="C441" s="63"/>
      <c r="D441" s="63"/>
      <c r="E441" s="63"/>
      <c r="L441" s="9"/>
      <c r="M441" s="9"/>
      <c r="N441" s="9"/>
      <c r="O441" s="9"/>
      <c r="P441" s="9"/>
      <c r="Q441" s="9"/>
    </row>
    <row r="442" spans="1:17" x14ac:dyDescent="0.35">
      <c r="A442" s="63"/>
      <c r="B442" s="63"/>
      <c r="C442" s="63"/>
      <c r="D442" s="63"/>
      <c r="E442" s="63"/>
      <c r="L442" s="9"/>
      <c r="M442" s="9"/>
      <c r="N442" s="9"/>
      <c r="O442" s="9"/>
      <c r="P442" s="9"/>
      <c r="Q442" s="9"/>
    </row>
    <row r="443" spans="1:17" x14ac:dyDescent="0.35">
      <c r="A443" s="63"/>
      <c r="B443" s="63"/>
      <c r="C443" s="63"/>
      <c r="D443" s="63"/>
      <c r="E443" s="63"/>
      <c r="L443" s="9"/>
      <c r="M443" s="9"/>
      <c r="N443" s="9"/>
      <c r="O443" s="9"/>
      <c r="P443" s="9"/>
      <c r="Q443" s="9"/>
    </row>
    <row r="444" spans="1:17" x14ac:dyDescent="0.35">
      <c r="A444" s="63"/>
      <c r="B444" s="63"/>
      <c r="C444" s="63"/>
      <c r="D444" s="63"/>
      <c r="E444" s="63"/>
      <c r="L444" s="9"/>
      <c r="M444" s="9"/>
      <c r="N444" s="9"/>
      <c r="O444" s="9"/>
      <c r="P444" s="9"/>
      <c r="Q444" s="9"/>
    </row>
    <row r="445" spans="1:17" x14ac:dyDescent="0.35">
      <c r="A445" s="63"/>
      <c r="B445" s="63"/>
      <c r="C445" s="63"/>
      <c r="D445" s="63"/>
      <c r="E445" s="63"/>
      <c r="L445" s="9"/>
      <c r="M445" s="9"/>
      <c r="N445" s="9"/>
      <c r="O445" s="9"/>
      <c r="P445" s="9"/>
      <c r="Q445" s="9"/>
    </row>
    <row r="446" spans="1:17" x14ac:dyDescent="0.35">
      <c r="A446" s="63"/>
      <c r="B446" s="63"/>
      <c r="C446" s="63"/>
      <c r="D446" s="63"/>
      <c r="E446" s="63"/>
      <c r="L446" s="9"/>
      <c r="M446" s="9"/>
      <c r="N446" s="9"/>
      <c r="O446" s="9"/>
      <c r="P446" s="9"/>
      <c r="Q446" s="9"/>
    </row>
    <row r="447" spans="1:17" x14ac:dyDescent="0.35">
      <c r="A447" s="63"/>
      <c r="B447" s="63"/>
      <c r="C447" s="63"/>
      <c r="D447" s="63"/>
      <c r="E447" s="63"/>
      <c r="L447" s="9"/>
      <c r="M447" s="9"/>
      <c r="N447" s="9"/>
      <c r="O447" s="9"/>
      <c r="P447" s="9"/>
      <c r="Q447" s="9"/>
    </row>
    <row r="448" spans="1:17" x14ac:dyDescent="0.35">
      <c r="A448" s="63"/>
      <c r="B448" s="63"/>
      <c r="C448" s="63"/>
      <c r="D448" s="63"/>
      <c r="E448" s="63"/>
      <c r="L448" s="9"/>
      <c r="M448" s="9"/>
      <c r="N448" s="9"/>
      <c r="O448" s="9"/>
      <c r="P448" s="9"/>
      <c r="Q448" s="9"/>
    </row>
    <row r="449" spans="1:17" x14ac:dyDescent="0.35">
      <c r="A449" s="63"/>
      <c r="B449" s="63"/>
      <c r="C449" s="63"/>
      <c r="D449" s="63"/>
      <c r="E449" s="63"/>
      <c r="L449" s="9"/>
      <c r="M449" s="9"/>
      <c r="N449" s="9"/>
      <c r="O449" s="9"/>
      <c r="P449" s="9"/>
      <c r="Q449" s="9"/>
    </row>
    <row r="450" spans="1:17" x14ac:dyDescent="0.35">
      <c r="A450" s="63"/>
      <c r="B450" s="63"/>
      <c r="C450" s="63"/>
      <c r="D450" s="63"/>
      <c r="E450" s="63"/>
      <c r="L450" s="9"/>
      <c r="M450" s="9"/>
      <c r="N450" s="9"/>
      <c r="O450" s="9"/>
      <c r="P450" s="9"/>
      <c r="Q450" s="9"/>
    </row>
    <row r="451" spans="1:17" x14ac:dyDescent="0.35">
      <c r="A451" s="9"/>
      <c r="B451" s="9"/>
      <c r="C451" s="9"/>
      <c r="D451" s="9"/>
      <c r="E451" s="9"/>
      <c r="L451" s="9"/>
      <c r="M451" s="9"/>
      <c r="N451" s="9"/>
      <c r="O451" s="9"/>
      <c r="P451" s="9"/>
      <c r="Q451" s="9"/>
    </row>
    <row r="452" spans="1:17" x14ac:dyDescent="0.35">
      <c r="A452" s="67" t="s">
        <v>318</v>
      </c>
      <c r="B452" s="67"/>
      <c r="C452" s="67"/>
      <c r="D452" s="67"/>
      <c r="E452" s="67"/>
      <c r="L452" s="9"/>
      <c r="M452" s="9"/>
      <c r="N452" s="9"/>
      <c r="O452" s="9"/>
      <c r="P452" s="9"/>
      <c r="Q452" s="9"/>
    </row>
    <row r="453" spans="1:17" ht="14.5" customHeight="1" x14ac:dyDescent="0.35">
      <c r="A453" s="63" t="s">
        <v>319</v>
      </c>
      <c r="B453" s="63"/>
      <c r="C453" s="63"/>
      <c r="D453" s="63"/>
      <c r="E453" s="63"/>
      <c r="L453" s="9"/>
      <c r="M453" s="9"/>
      <c r="N453" s="9"/>
      <c r="O453" s="9"/>
      <c r="P453" s="9"/>
      <c r="Q453" s="9"/>
    </row>
    <row r="454" spans="1:17" x14ac:dyDescent="0.35">
      <c r="A454" s="63"/>
      <c r="B454" s="63"/>
      <c r="C454" s="63"/>
      <c r="D454" s="63"/>
      <c r="E454" s="63"/>
      <c r="L454" s="9"/>
      <c r="M454" s="9"/>
      <c r="N454" s="9"/>
      <c r="O454" s="9"/>
      <c r="P454" s="9"/>
      <c r="Q454" s="9"/>
    </row>
    <row r="455" spans="1:17" x14ac:dyDescent="0.35">
      <c r="A455" s="63"/>
      <c r="B455" s="63"/>
      <c r="C455" s="63"/>
      <c r="D455" s="63"/>
      <c r="E455" s="63"/>
      <c r="L455" s="9"/>
      <c r="M455" s="9"/>
      <c r="N455" s="9"/>
      <c r="O455" s="9"/>
      <c r="P455" s="9"/>
      <c r="Q455" s="9"/>
    </row>
    <row r="456" spans="1:17" x14ac:dyDescent="0.35">
      <c r="A456" s="63"/>
      <c r="B456" s="63"/>
      <c r="C456" s="63"/>
      <c r="D456" s="63"/>
      <c r="E456" s="63"/>
      <c r="L456" s="9"/>
      <c r="M456" s="9"/>
      <c r="N456" s="9"/>
      <c r="O456" s="9"/>
      <c r="P456" s="9"/>
      <c r="Q456" s="9"/>
    </row>
    <row r="457" spans="1:17" x14ac:dyDescent="0.35">
      <c r="A457" s="63"/>
      <c r="B457" s="63"/>
      <c r="C457" s="63"/>
      <c r="D457" s="63"/>
      <c r="E457" s="63"/>
      <c r="L457" s="9"/>
      <c r="M457" s="9"/>
      <c r="N457" s="9"/>
      <c r="O457" s="9"/>
      <c r="P457" s="9"/>
      <c r="Q457" s="9"/>
    </row>
    <row r="458" spans="1:17" x14ac:dyDescent="0.35">
      <c r="A458" s="63"/>
      <c r="B458" s="63"/>
      <c r="C458" s="63"/>
      <c r="D458" s="63"/>
      <c r="E458" s="63"/>
      <c r="L458" s="9"/>
      <c r="M458" s="9"/>
      <c r="N458" s="9"/>
      <c r="O458" s="9"/>
      <c r="P458" s="9"/>
      <c r="Q458" s="9"/>
    </row>
    <row r="459" spans="1:17" x14ac:dyDescent="0.35">
      <c r="A459" s="63"/>
      <c r="B459" s="63"/>
      <c r="C459" s="63"/>
      <c r="D459" s="63"/>
      <c r="E459" s="63"/>
      <c r="L459" s="9"/>
      <c r="M459" s="9"/>
      <c r="N459" s="9"/>
      <c r="O459" s="9"/>
      <c r="P459" s="9"/>
      <c r="Q459" s="9"/>
    </row>
    <row r="460" spans="1:17" x14ac:dyDescent="0.35">
      <c r="A460" s="63"/>
      <c r="B460" s="63"/>
      <c r="C460" s="63"/>
      <c r="D460" s="63"/>
      <c r="E460" s="63"/>
      <c r="L460" s="9"/>
      <c r="M460" s="9"/>
      <c r="N460" s="9"/>
      <c r="O460" s="9"/>
      <c r="P460" s="9"/>
      <c r="Q460" s="9"/>
    </row>
    <row r="461" spans="1:17" x14ac:dyDescent="0.35">
      <c r="A461" s="63"/>
      <c r="B461" s="63"/>
      <c r="C461" s="63"/>
      <c r="D461" s="63"/>
      <c r="E461" s="63"/>
      <c r="L461" s="9"/>
      <c r="M461" s="9"/>
      <c r="N461" s="9"/>
      <c r="O461" s="9"/>
      <c r="P461" s="9"/>
      <c r="Q461" s="9"/>
    </row>
    <row r="462" spans="1:17" x14ac:dyDescent="0.35">
      <c r="A462" s="63"/>
      <c r="B462" s="63"/>
      <c r="C462" s="63"/>
      <c r="D462" s="63"/>
      <c r="E462" s="63"/>
      <c r="L462" s="9"/>
      <c r="M462" s="9"/>
      <c r="N462" s="9"/>
      <c r="O462" s="9"/>
      <c r="P462" s="9"/>
      <c r="Q462" s="9"/>
    </row>
    <row r="463" spans="1:17" x14ac:dyDescent="0.35">
      <c r="A463" s="63"/>
      <c r="B463" s="63"/>
      <c r="C463" s="63"/>
      <c r="D463" s="63"/>
      <c r="E463" s="63"/>
      <c r="L463" s="9"/>
      <c r="M463" s="9"/>
      <c r="N463" s="9"/>
      <c r="O463" s="9"/>
      <c r="P463" s="9"/>
      <c r="Q463" s="9"/>
    </row>
    <row r="464" spans="1:17" x14ac:dyDescent="0.35">
      <c r="A464" s="63"/>
      <c r="B464" s="63"/>
      <c r="C464" s="63"/>
      <c r="D464" s="63"/>
      <c r="E464" s="63"/>
      <c r="L464" s="9"/>
      <c r="M464" s="9"/>
      <c r="N464" s="9"/>
      <c r="O464" s="9"/>
      <c r="P464" s="9"/>
      <c r="Q464" s="9"/>
    </row>
    <row r="465" spans="1:17" x14ac:dyDescent="0.35">
      <c r="A465" s="63"/>
      <c r="B465" s="63"/>
      <c r="C465" s="63"/>
      <c r="D465" s="63"/>
      <c r="E465" s="63"/>
      <c r="L465" s="9"/>
      <c r="M465" s="9"/>
      <c r="N465" s="9"/>
      <c r="O465" s="9"/>
      <c r="P465" s="9"/>
      <c r="Q465" s="9"/>
    </row>
    <row r="466" spans="1:17" x14ac:dyDescent="0.35">
      <c r="A466" s="63"/>
      <c r="B466" s="63"/>
      <c r="C466" s="63"/>
      <c r="D466" s="63"/>
      <c r="E466" s="63"/>
      <c r="L466" s="9"/>
      <c r="M466" s="9"/>
      <c r="N466" s="9"/>
      <c r="O466" s="9"/>
      <c r="P466" s="9"/>
      <c r="Q466" s="9"/>
    </row>
    <row r="467" spans="1:17" x14ac:dyDescent="0.35">
      <c r="A467" s="63"/>
      <c r="B467" s="63"/>
      <c r="C467" s="63"/>
      <c r="D467" s="63"/>
      <c r="E467" s="63"/>
      <c r="L467" s="9"/>
      <c r="M467" s="9"/>
      <c r="N467" s="9"/>
      <c r="O467" s="9"/>
      <c r="P467" s="9"/>
      <c r="Q467" s="9"/>
    </row>
    <row r="468" spans="1:17" x14ac:dyDescent="0.35">
      <c r="A468" s="63"/>
      <c r="B468" s="63"/>
      <c r="C468" s="63"/>
      <c r="D468" s="63"/>
      <c r="E468" s="63"/>
      <c r="L468" s="9"/>
      <c r="M468" s="9"/>
      <c r="N468" s="9"/>
      <c r="O468" s="9"/>
      <c r="P468" s="9"/>
      <c r="Q468" s="9"/>
    </row>
    <row r="469" spans="1:17" x14ac:dyDescent="0.35">
      <c r="A469" s="63"/>
      <c r="B469" s="63"/>
      <c r="C469" s="63"/>
      <c r="D469" s="63"/>
      <c r="E469" s="63"/>
      <c r="L469" s="9"/>
      <c r="M469" s="9"/>
      <c r="N469" s="9"/>
      <c r="O469" s="9"/>
      <c r="P469" s="9"/>
      <c r="Q469" s="9"/>
    </row>
    <row r="470" spans="1:17" x14ac:dyDescent="0.35">
      <c r="A470" s="63"/>
      <c r="B470" s="63"/>
      <c r="C470" s="63"/>
      <c r="D470" s="63"/>
      <c r="E470" s="63"/>
      <c r="L470" s="9"/>
      <c r="M470" s="9"/>
      <c r="N470" s="9"/>
      <c r="O470" s="9"/>
      <c r="P470" s="9"/>
      <c r="Q470" s="9"/>
    </row>
    <row r="471" spans="1:17" x14ac:dyDescent="0.35">
      <c r="A471" s="63"/>
      <c r="B471" s="63"/>
      <c r="C471" s="63"/>
      <c r="D471" s="63"/>
      <c r="E471" s="63"/>
      <c r="L471" s="9"/>
      <c r="M471" s="9"/>
      <c r="N471" s="9"/>
      <c r="O471" s="9"/>
      <c r="P471" s="9"/>
      <c r="Q471" s="9"/>
    </row>
    <row r="472" spans="1:17" x14ac:dyDescent="0.35">
      <c r="A472" s="63"/>
      <c r="B472" s="63"/>
      <c r="C472" s="63"/>
      <c r="D472" s="63"/>
      <c r="E472" s="63"/>
      <c r="L472" s="9"/>
      <c r="M472" s="9"/>
      <c r="N472" s="9"/>
      <c r="O472" s="9"/>
      <c r="P472" s="9"/>
      <c r="Q472" s="9"/>
    </row>
    <row r="473" spans="1:17" x14ac:dyDescent="0.35">
      <c r="A473" s="9"/>
      <c r="B473" s="9"/>
      <c r="C473" s="9"/>
      <c r="D473" s="9"/>
      <c r="E473" s="9"/>
      <c r="L473" s="9"/>
      <c r="M473" s="9"/>
      <c r="N473" s="9"/>
      <c r="O473" s="9"/>
      <c r="P473" s="9"/>
      <c r="Q473" s="9"/>
    </row>
    <row r="474" spans="1:17" x14ac:dyDescent="0.35">
      <c r="A474" s="67" t="s">
        <v>320</v>
      </c>
      <c r="B474" s="67"/>
      <c r="C474" s="67"/>
      <c r="D474" s="67"/>
      <c r="E474" s="67"/>
      <c r="L474" s="9"/>
      <c r="M474" s="9"/>
      <c r="N474" s="9"/>
      <c r="O474" s="9"/>
      <c r="P474" s="9"/>
      <c r="Q474" s="9"/>
    </row>
    <row r="475" spans="1:17" ht="14.5" customHeight="1" x14ac:dyDescent="0.35">
      <c r="A475" s="63" t="s">
        <v>321</v>
      </c>
      <c r="B475" s="63"/>
      <c r="C475" s="63"/>
      <c r="D475" s="63"/>
      <c r="E475" s="63"/>
      <c r="L475" s="9"/>
      <c r="M475" s="9"/>
      <c r="N475" s="9"/>
      <c r="O475" s="9"/>
      <c r="P475" s="9"/>
      <c r="Q475" s="9"/>
    </row>
    <row r="476" spans="1:17" x14ac:dyDescent="0.35">
      <c r="A476" s="63"/>
      <c r="B476" s="63"/>
      <c r="C476" s="63"/>
      <c r="D476" s="63"/>
      <c r="E476" s="63"/>
      <c r="L476" s="9"/>
      <c r="M476" s="9"/>
      <c r="N476" s="9"/>
      <c r="O476" s="9"/>
      <c r="P476" s="9"/>
      <c r="Q476" s="9"/>
    </row>
    <row r="477" spans="1:17" x14ac:dyDescent="0.35">
      <c r="A477" s="63"/>
      <c r="B477" s="63"/>
      <c r="C477" s="63"/>
      <c r="D477" s="63"/>
      <c r="E477" s="63"/>
      <c r="L477" s="9"/>
      <c r="M477" s="9"/>
      <c r="N477" s="9"/>
      <c r="O477" s="9"/>
      <c r="P477" s="9"/>
      <c r="Q477" s="9"/>
    </row>
    <row r="478" spans="1:17" x14ac:dyDescent="0.35">
      <c r="A478" s="63"/>
      <c r="B478" s="63"/>
      <c r="C478" s="63"/>
      <c r="D478" s="63"/>
      <c r="E478" s="63"/>
      <c r="L478" s="9"/>
      <c r="M478" s="9"/>
      <c r="N478" s="9"/>
      <c r="O478" s="9"/>
      <c r="P478" s="9"/>
      <c r="Q478" s="9"/>
    </row>
    <row r="479" spans="1:17" x14ac:dyDescent="0.35">
      <c r="A479" s="63"/>
      <c r="B479" s="63"/>
      <c r="C479" s="63"/>
      <c r="D479" s="63"/>
      <c r="E479" s="63"/>
      <c r="L479" s="9"/>
      <c r="M479" s="9"/>
      <c r="N479" s="9"/>
      <c r="O479" s="9"/>
      <c r="P479" s="9"/>
      <c r="Q479" s="9"/>
    </row>
    <row r="480" spans="1:17" x14ac:dyDescent="0.35">
      <c r="A480" s="63"/>
      <c r="B480" s="63"/>
      <c r="C480" s="63"/>
      <c r="D480" s="63"/>
      <c r="E480" s="63"/>
      <c r="L480" s="9"/>
      <c r="M480" s="9"/>
      <c r="N480" s="9"/>
      <c r="O480" s="9"/>
      <c r="P480" s="9"/>
      <c r="Q480" s="9"/>
    </row>
    <row r="481" spans="1:17" x14ac:dyDescent="0.35">
      <c r="A481" s="63"/>
      <c r="B481" s="63"/>
      <c r="C481" s="63"/>
      <c r="D481" s="63"/>
      <c r="E481" s="63"/>
      <c r="L481" s="9"/>
      <c r="M481" s="9"/>
      <c r="N481" s="9"/>
      <c r="O481" s="9"/>
      <c r="P481" s="9"/>
      <c r="Q481" s="9"/>
    </row>
    <row r="482" spans="1:17" x14ac:dyDescent="0.35">
      <c r="A482" s="63"/>
      <c r="B482" s="63"/>
      <c r="C482" s="63"/>
      <c r="D482" s="63"/>
      <c r="E482" s="63"/>
      <c r="L482" s="9"/>
      <c r="M482" s="9"/>
      <c r="N482" s="9"/>
      <c r="O482" s="9"/>
      <c r="P482" s="9"/>
      <c r="Q482" s="9"/>
    </row>
    <row r="483" spans="1:17" x14ac:dyDescent="0.35">
      <c r="A483" s="63"/>
      <c r="B483" s="63"/>
      <c r="C483" s="63"/>
      <c r="D483" s="63"/>
      <c r="E483" s="63"/>
      <c r="L483" s="9"/>
      <c r="M483" s="9"/>
      <c r="N483" s="9"/>
      <c r="O483" s="9"/>
      <c r="P483" s="9"/>
      <c r="Q483" s="9"/>
    </row>
    <row r="484" spans="1:17" x14ac:dyDescent="0.35">
      <c r="A484" s="63"/>
      <c r="B484" s="63"/>
      <c r="C484" s="63"/>
      <c r="D484" s="63"/>
      <c r="E484" s="63"/>
      <c r="L484" s="9"/>
      <c r="M484" s="9"/>
      <c r="N484" s="9"/>
      <c r="O484" s="9"/>
      <c r="P484" s="9"/>
      <c r="Q484" s="9"/>
    </row>
    <row r="485" spans="1:17" x14ac:dyDescent="0.35">
      <c r="A485" s="63"/>
      <c r="B485" s="63"/>
      <c r="C485" s="63"/>
      <c r="D485" s="63"/>
      <c r="E485" s="63"/>
      <c r="L485" s="9"/>
      <c r="M485" s="9"/>
      <c r="N485" s="9"/>
      <c r="O485" s="9"/>
      <c r="P485" s="9"/>
      <c r="Q485" s="9"/>
    </row>
    <row r="486" spans="1:17" x14ac:dyDescent="0.35">
      <c r="A486" s="63"/>
      <c r="B486" s="63"/>
      <c r="C486" s="63"/>
      <c r="D486" s="63"/>
      <c r="E486" s="63"/>
      <c r="L486" s="9"/>
      <c r="M486" s="9"/>
      <c r="N486" s="9"/>
      <c r="O486" s="9"/>
      <c r="P486" s="9"/>
      <c r="Q486" s="9"/>
    </row>
    <row r="487" spans="1:17" x14ac:dyDescent="0.35">
      <c r="A487" s="63"/>
      <c r="B487" s="63"/>
      <c r="C487" s="63"/>
      <c r="D487" s="63"/>
      <c r="E487" s="63"/>
      <c r="L487" s="9"/>
      <c r="M487" s="9"/>
      <c r="N487" s="9"/>
      <c r="O487" s="9"/>
      <c r="P487" s="9"/>
      <c r="Q487" s="9"/>
    </row>
    <row r="488" spans="1:17" x14ac:dyDescent="0.35">
      <c r="A488" s="63"/>
      <c r="B488" s="63"/>
      <c r="C488" s="63"/>
      <c r="D488" s="63"/>
      <c r="E488" s="63"/>
      <c r="L488" s="9"/>
      <c r="M488" s="9"/>
      <c r="N488" s="9"/>
      <c r="O488" s="9"/>
      <c r="P488" s="9"/>
      <c r="Q488" s="9"/>
    </row>
    <row r="489" spans="1:17" x14ac:dyDescent="0.35">
      <c r="A489" s="63"/>
      <c r="B489" s="63"/>
      <c r="C489" s="63"/>
      <c r="D489" s="63"/>
      <c r="E489" s="63"/>
      <c r="L489" s="9"/>
      <c r="M489" s="9"/>
      <c r="N489" s="9"/>
      <c r="O489" s="9"/>
      <c r="P489" s="9"/>
      <c r="Q489" s="9"/>
    </row>
    <row r="490" spans="1:17" x14ac:dyDescent="0.35">
      <c r="A490" s="63"/>
      <c r="B490" s="63"/>
      <c r="C490" s="63"/>
      <c r="D490" s="63"/>
      <c r="E490" s="63"/>
      <c r="L490" s="9"/>
      <c r="M490" s="9"/>
      <c r="N490" s="9"/>
      <c r="O490" s="9"/>
      <c r="P490" s="9"/>
      <c r="Q490" s="9"/>
    </row>
    <row r="491" spans="1:17" x14ac:dyDescent="0.35">
      <c r="A491" s="63"/>
      <c r="B491" s="63"/>
      <c r="C491" s="63"/>
      <c r="D491" s="63"/>
      <c r="E491" s="63"/>
      <c r="L491" s="9"/>
      <c r="M491" s="9"/>
      <c r="N491" s="9"/>
      <c r="O491" s="9"/>
      <c r="P491" s="9"/>
      <c r="Q491" s="9"/>
    </row>
    <row r="492" spans="1:17" x14ac:dyDescent="0.35">
      <c r="A492" s="9"/>
      <c r="B492" s="9"/>
      <c r="C492" s="9"/>
      <c r="D492" s="9"/>
      <c r="E492" s="9"/>
      <c r="L492" s="9"/>
      <c r="M492" s="9"/>
      <c r="N492" s="9"/>
      <c r="O492" s="9"/>
      <c r="P492" s="9"/>
      <c r="Q492" s="9"/>
    </row>
    <row r="493" spans="1:17" x14ac:dyDescent="0.35">
      <c r="A493" s="67" t="s">
        <v>322</v>
      </c>
      <c r="B493" s="67"/>
      <c r="C493" s="67"/>
      <c r="D493" s="67"/>
      <c r="E493" s="67"/>
      <c r="L493" s="9"/>
      <c r="M493" s="9"/>
      <c r="N493" s="9"/>
      <c r="O493" s="9"/>
      <c r="P493" s="9"/>
      <c r="Q493" s="9"/>
    </row>
    <row r="494" spans="1:17" ht="14.5" customHeight="1" x14ac:dyDescent="0.35">
      <c r="A494" s="63" t="s">
        <v>323</v>
      </c>
      <c r="B494" s="63"/>
      <c r="C494" s="63"/>
      <c r="D494" s="63"/>
      <c r="E494" s="63"/>
      <c r="L494" s="9"/>
      <c r="M494" s="9"/>
      <c r="N494" s="9"/>
      <c r="O494" s="9"/>
      <c r="P494" s="9"/>
      <c r="Q494" s="9"/>
    </row>
    <row r="495" spans="1:17" x14ac:dyDescent="0.35">
      <c r="A495" s="63"/>
      <c r="B495" s="63"/>
      <c r="C495" s="63"/>
      <c r="D495" s="63"/>
      <c r="E495" s="63"/>
      <c r="L495" s="9"/>
      <c r="M495" s="9"/>
      <c r="N495" s="9"/>
      <c r="O495" s="9"/>
      <c r="P495" s="9"/>
      <c r="Q495" s="9"/>
    </row>
    <row r="496" spans="1:17" x14ac:dyDescent="0.35">
      <c r="A496" s="63"/>
      <c r="B496" s="63"/>
      <c r="C496" s="63"/>
      <c r="D496" s="63"/>
      <c r="E496" s="63"/>
      <c r="L496" s="9"/>
      <c r="M496" s="9"/>
      <c r="N496" s="9"/>
      <c r="O496" s="9"/>
      <c r="P496" s="9"/>
      <c r="Q496" s="9"/>
    </row>
    <row r="497" spans="1:17" x14ac:dyDescent="0.35">
      <c r="A497" s="63"/>
      <c r="B497" s="63"/>
      <c r="C497" s="63"/>
      <c r="D497" s="63"/>
      <c r="E497" s="63"/>
      <c r="L497" s="9"/>
      <c r="M497" s="9"/>
      <c r="N497" s="9"/>
      <c r="O497" s="9"/>
      <c r="P497" s="9"/>
      <c r="Q497" s="9"/>
    </row>
    <row r="498" spans="1:17" x14ac:dyDescent="0.35">
      <c r="A498" s="63"/>
      <c r="B498" s="63"/>
      <c r="C498" s="63"/>
      <c r="D498" s="63"/>
      <c r="E498" s="63"/>
      <c r="L498" s="9"/>
      <c r="M498" s="9"/>
      <c r="N498" s="9"/>
      <c r="O498" s="9"/>
      <c r="P498" s="9"/>
      <c r="Q498" s="9"/>
    </row>
    <row r="499" spans="1:17" x14ac:dyDescent="0.35">
      <c r="A499" s="63"/>
      <c r="B499" s="63"/>
      <c r="C499" s="63"/>
      <c r="D499" s="63"/>
      <c r="E499" s="63"/>
      <c r="L499" s="9"/>
      <c r="M499" s="9"/>
      <c r="N499" s="9"/>
      <c r="O499" s="9"/>
      <c r="P499" s="9"/>
      <c r="Q499" s="9"/>
    </row>
    <row r="500" spans="1:17" x14ac:dyDescent="0.35">
      <c r="A500" s="63"/>
      <c r="B500" s="63"/>
      <c r="C500" s="63"/>
      <c r="D500" s="63"/>
      <c r="E500" s="63"/>
      <c r="L500" s="9"/>
      <c r="M500" s="9"/>
      <c r="N500" s="9"/>
      <c r="O500" s="9"/>
      <c r="P500" s="9"/>
      <c r="Q500" s="9"/>
    </row>
    <row r="501" spans="1:17" x14ac:dyDescent="0.35">
      <c r="A501" s="63"/>
      <c r="B501" s="63"/>
      <c r="C501" s="63"/>
      <c r="D501" s="63"/>
      <c r="E501" s="63"/>
      <c r="L501" s="9"/>
      <c r="M501" s="9"/>
      <c r="N501" s="9"/>
      <c r="O501" s="9"/>
      <c r="P501" s="9"/>
      <c r="Q501" s="9"/>
    </row>
    <row r="502" spans="1:17" x14ac:dyDescent="0.35">
      <c r="A502" s="63"/>
      <c r="B502" s="63"/>
      <c r="C502" s="63"/>
      <c r="D502" s="63"/>
      <c r="E502" s="63"/>
      <c r="L502" s="9"/>
      <c r="M502" s="9"/>
      <c r="N502" s="9"/>
      <c r="O502" s="9"/>
      <c r="P502" s="9"/>
      <c r="Q502" s="9"/>
    </row>
    <row r="503" spans="1:17" x14ac:dyDescent="0.35">
      <c r="A503" s="63"/>
      <c r="B503" s="63"/>
      <c r="C503" s="63"/>
      <c r="D503" s="63"/>
      <c r="E503" s="63"/>
      <c r="L503" s="9"/>
      <c r="M503" s="9"/>
      <c r="N503" s="9"/>
      <c r="O503" s="9"/>
      <c r="P503" s="9"/>
      <c r="Q503" s="9"/>
    </row>
    <row r="504" spans="1:17" x14ac:dyDescent="0.35">
      <c r="A504" s="63"/>
      <c r="B504" s="63"/>
      <c r="C504" s="63"/>
      <c r="D504" s="63"/>
      <c r="E504" s="63"/>
      <c r="L504" s="9"/>
      <c r="M504" s="9"/>
      <c r="N504" s="9"/>
      <c r="O504" s="9"/>
      <c r="P504" s="9"/>
      <c r="Q504" s="9"/>
    </row>
    <row r="505" spans="1:17" ht="14.5" customHeight="1" x14ac:dyDescent="0.35">
      <c r="A505" s="63"/>
      <c r="B505" s="63"/>
      <c r="C505" s="63"/>
      <c r="D505" s="63"/>
      <c r="E505" s="63"/>
      <c r="F505" s="63" t="s">
        <v>324</v>
      </c>
      <c r="G505" s="63"/>
      <c r="H505" s="63"/>
      <c r="I505" s="63"/>
      <c r="J505" s="63"/>
      <c r="K505" s="63"/>
      <c r="L505" s="63"/>
      <c r="M505" s="63"/>
      <c r="N505" s="63"/>
      <c r="O505" s="9"/>
      <c r="P505" s="9"/>
      <c r="Q505" s="9"/>
    </row>
    <row r="506" spans="1:17" x14ac:dyDescent="0.35">
      <c r="A506" s="63"/>
      <c r="B506" s="63"/>
      <c r="C506" s="63"/>
      <c r="D506" s="63"/>
      <c r="E506" s="63"/>
      <c r="F506" s="63"/>
      <c r="G506" s="63"/>
      <c r="H506" s="63"/>
      <c r="I506" s="63"/>
      <c r="J506" s="63"/>
      <c r="K506" s="63"/>
      <c r="L506" s="63"/>
      <c r="M506" s="63"/>
      <c r="N506" s="63"/>
      <c r="O506" s="9"/>
      <c r="P506" s="9"/>
      <c r="Q506" s="9"/>
    </row>
    <row r="507" spans="1:17" x14ac:dyDescent="0.35">
      <c r="A507" s="63"/>
      <c r="B507" s="63"/>
      <c r="C507" s="63"/>
      <c r="D507" s="63"/>
      <c r="E507" s="63"/>
      <c r="F507" s="63"/>
      <c r="G507" s="63"/>
      <c r="H507" s="63"/>
      <c r="I507" s="63"/>
      <c r="J507" s="63"/>
      <c r="K507" s="63"/>
      <c r="L507" s="63"/>
      <c r="M507" s="63"/>
      <c r="N507" s="63"/>
      <c r="O507" s="9"/>
      <c r="P507" s="9"/>
      <c r="Q507" s="9"/>
    </row>
    <row r="508" spans="1:17" x14ac:dyDescent="0.35">
      <c r="A508" s="63"/>
      <c r="B508" s="63"/>
      <c r="C508" s="63"/>
      <c r="D508" s="63"/>
      <c r="E508" s="63"/>
      <c r="F508" s="63"/>
      <c r="G508" s="63"/>
      <c r="H508" s="63"/>
      <c r="I508" s="63"/>
      <c r="J508" s="63"/>
      <c r="K508" s="63"/>
      <c r="L508" s="63"/>
      <c r="M508" s="63"/>
      <c r="N508" s="63"/>
      <c r="O508" s="9"/>
      <c r="P508" s="9"/>
      <c r="Q508" s="9"/>
    </row>
    <row r="509" spans="1:17" x14ac:dyDescent="0.35">
      <c r="A509" s="57"/>
      <c r="B509" s="57"/>
      <c r="C509" s="57"/>
      <c r="D509" s="57"/>
      <c r="E509" s="57"/>
      <c r="F509" s="63"/>
      <c r="G509" s="63"/>
      <c r="H509" s="63"/>
      <c r="I509" s="63"/>
      <c r="J509" s="63"/>
      <c r="K509" s="63"/>
      <c r="L509" s="63"/>
      <c r="M509" s="63"/>
      <c r="N509" s="63"/>
      <c r="O509" s="9"/>
      <c r="P509" s="9"/>
      <c r="Q509" s="9"/>
    </row>
    <row r="510" spans="1:17" ht="14.5" customHeight="1" x14ac:dyDescent="0.35">
      <c r="A510" s="63" t="s">
        <v>325</v>
      </c>
      <c r="B510" s="63"/>
      <c r="C510" s="63"/>
      <c r="D510" s="63"/>
      <c r="E510" s="63"/>
      <c r="F510" s="63"/>
      <c r="G510" s="63"/>
      <c r="H510" s="63"/>
      <c r="I510" s="63"/>
      <c r="J510" s="63"/>
      <c r="K510" s="63"/>
      <c r="L510" s="63"/>
      <c r="M510" s="63"/>
      <c r="N510" s="63"/>
      <c r="O510" s="9"/>
      <c r="P510" s="9"/>
      <c r="Q510" s="9"/>
    </row>
    <row r="511" spans="1:17" x14ac:dyDescent="0.35">
      <c r="A511" s="63"/>
      <c r="B511" s="63"/>
      <c r="C511" s="63"/>
      <c r="D511" s="63"/>
      <c r="E511" s="63"/>
      <c r="L511" s="9"/>
      <c r="M511" s="9"/>
      <c r="N511" s="9"/>
      <c r="O511" s="9"/>
      <c r="P511" s="9"/>
      <c r="Q511" s="9"/>
    </row>
    <row r="512" spans="1:17" x14ac:dyDescent="0.35">
      <c r="A512" s="63"/>
      <c r="B512" s="63"/>
      <c r="C512" s="63"/>
      <c r="D512" s="63"/>
      <c r="E512" s="63"/>
      <c r="L512" s="9"/>
      <c r="M512" s="9"/>
      <c r="N512" s="9"/>
      <c r="O512" s="9"/>
      <c r="P512" s="9"/>
      <c r="Q512" s="9"/>
    </row>
    <row r="513" spans="1:17" x14ac:dyDescent="0.35">
      <c r="A513" s="63"/>
      <c r="B513" s="63"/>
      <c r="C513" s="63"/>
      <c r="D513" s="63"/>
      <c r="E513" s="63"/>
      <c r="L513" s="9"/>
      <c r="M513" s="9"/>
      <c r="N513" s="9"/>
      <c r="O513" s="9"/>
      <c r="P513" s="9"/>
      <c r="Q513" s="9"/>
    </row>
    <row r="514" spans="1:17" x14ac:dyDescent="0.35">
      <c r="A514" s="63"/>
      <c r="B514" s="63"/>
      <c r="C514" s="63"/>
      <c r="D514" s="63"/>
      <c r="E514" s="63"/>
      <c r="L514" s="9"/>
      <c r="M514" s="9"/>
      <c r="N514" s="9"/>
      <c r="O514" s="9"/>
      <c r="P514" s="9"/>
      <c r="Q514" s="9"/>
    </row>
    <row r="515" spans="1:17" x14ac:dyDescent="0.35">
      <c r="A515" s="63"/>
      <c r="B515" s="63"/>
      <c r="C515" s="63"/>
      <c r="D515" s="63"/>
      <c r="E515" s="63"/>
      <c r="L515" s="9"/>
      <c r="M515" s="9"/>
      <c r="N515" s="9"/>
      <c r="O515" s="9"/>
      <c r="P515" s="9"/>
      <c r="Q515" s="9"/>
    </row>
    <row r="516" spans="1:17" x14ac:dyDescent="0.35">
      <c r="A516" s="63"/>
      <c r="B516" s="63"/>
      <c r="C516" s="63"/>
      <c r="D516" s="63"/>
      <c r="E516" s="63"/>
      <c r="L516" s="9"/>
      <c r="M516" s="9"/>
      <c r="N516" s="9"/>
      <c r="O516" s="9"/>
      <c r="P516" s="9"/>
      <c r="Q516" s="9"/>
    </row>
    <row r="517" spans="1:17" x14ac:dyDescent="0.35">
      <c r="A517" s="63"/>
      <c r="B517" s="63"/>
      <c r="C517" s="63"/>
      <c r="D517" s="63"/>
      <c r="E517" s="63"/>
      <c r="L517" s="9"/>
      <c r="M517" s="9"/>
      <c r="N517" s="9"/>
      <c r="O517" s="9"/>
      <c r="P517" s="9"/>
      <c r="Q517" s="9"/>
    </row>
    <row r="518" spans="1:17" x14ac:dyDescent="0.35">
      <c r="A518" s="63"/>
      <c r="B518" s="63"/>
      <c r="C518" s="63"/>
      <c r="D518" s="63"/>
      <c r="E518" s="63"/>
      <c r="L518" s="9"/>
      <c r="M518" s="9"/>
      <c r="N518" s="9"/>
      <c r="O518" s="9"/>
      <c r="P518" s="9"/>
      <c r="Q518" s="9"/>
    </row>
    <row r="519" spans="1:17" x14ac:dyDescent="0.35">
      <c r="A519" s="63"/>
      <c r="B519" s="63"/>
      <c r="C519" s="63"/>
      <c r="D519" s="63"/>
      <c r="E519" s="63"/>
      <c r="L519" s="9"/>
      <c r="M519" s="9"/>
      <c r="N519" s="9"/>
      <c r="O519" s="9"/>
      <c r="P519" s="9"/>
      <c r="Q519" s="9"/>
    </row>
    <row r="520" spans="1:17" x14ac:dyDescent="0.35">
      <c r="A520" s="63"/>
      <c r="B520" s="63"/>
      <c r="C520" s="63"/>
      <c r="D520" s="63"/>
      <c r="E520" s="63"/>
      <c r="L520" s="9"/>
      <c r="M520" s="9"/>
      <c r="N520" s="9"/>
      <c r="O520" s="9"/>
      <c r="P520" s="9"/>
      <c r="Q520" s="9"/>
    </row>
    <row r="521" spans="1:17" x14ac:dyDescent="0.35">
      <c r="A521" s="63"/>
      <c r="B521" s="63"/>
      <c r="C521" s="63"/>
      <c r="D521" s="63"/>
      <c r="E521" s="63"/>
      <c r="L521" s="9"/>
      <c r="M521" s="9"/>
      <c r="N521" s="9"/>
      <c r="O521" s="9"/>
      <c r="P521" s="9"/>
      <c r="Q521" s="9"/>
    </row>
    <row r="522" spans="1:17" x14ac:dyDescent="0.35">
      <c r="A522" s="63"/>
      <c r="B522" s="63"/>
      <c r="C522" s="63"/>
      <c r="D522" s="63"/>
      <c r="E522" s="63"/>
      <c r="L522" s="9"/>
      <c r="M522" s="9"/>
      <c r="N522" s="9"/>
      <c r="O522" s="9"/>
      <c r="P522" s="9"/>
      <c r="Q522" s="9"/>
    </row>
    <row r="523" spans="1:17" x14ac:dyDescent="0.35">
      <c r="A523" s="63"/>
      <c r="B523" s="63"/>
      <c r="C523" s="63"/>
      <c r="D523" s="63"/>
      <c r="E523" s="63"/>
      <c r="L523" s="9"/>
      <c r="M523" s="9"/>
      <c r="N523" s="9"/>
      <c r="O523" s="9"/>
      <c r="P523" s="9"/>
      <c r="Q523" s="9"/>
    </row>
    <row r="524" spans="1:17" x14ac:dyDescent="0.35">
      <c r="A524" s="63"/>
      <c r="B524" s="63"/>
      <c r="C524" s="63"/>
      <c r="D524" s="63"/>
      <c r="E524" s="63"/>
      <c r="L524" s="9"/>
      <c r="M524" s="9"/>
      <c r="N524" s="9"/>
      <c r="O524" s="9"/>
      <c r="P524" s="9"/>
      <c r="Q524" s="9"/>
    </row>
    <row r="525" spans="1:17" x14ac:dyDescent="0.35">
      <c r="A525" s="63"/>
      <c r="B525" s="63"/>
      <c r="C525" s="63"/>
      <c r="D525" s="63"/>
      <c r="E525" s="63"/>
      <c r="L525" s="9"/>
      <c r="M525" s="9"/>
      <c r="N525" s="9"/>
      <c r="O525" s="9"/>
      <c r="P525" s="9"/>
      <c r="Q525" s="9"/>
    </row>
    <row r="526" spans="1:17" x14ac:dyDescent="0.35">
      <c r="A526" s="63"/>
      <c r="B526" s="63"/>
      <c r="C526" s="63"/>
      <c r="D526" s="63"/>
      <c r="E526" s="63"/>
      <c r="L526" s="9"/>
      <c r="M526" s="9"/>
      <c r="N526" s="9"/>
      <c r="O526" s="9"/>
      <c r="P526" s="9"/>
      <c r="Q526" s="9"/>
    </row>
    <row r="527" spans="1:17" x14ac:dyDescent="0.35">
      <c r="A527" s="63"/>
      <c r="B527" s="63"/>
      <c r="C527" s="63"/>
      <c r="D527" s="63"/>
      <c r="E527" s="63"/>
      <c r="L527" s="9"/>
      <c r="M527" s="9"/>
      <c r="N527" s="9"/>
      <c r="O527" s="9"/>
      <c r="P527" s="9"/>
      <c r="Q527" s="9"/>
    </row>
    <row r="528" spans="1:17" x14ac:dyDescent="0.35">
      <c r="A528" s="63"/>
      <c r="B528" s="63"/>
      <c r="C528" s="63"/>
      <c r="D528" s="63"/>
      <c r="E528" s="63"/>
      <c r="L528" s="9"/>
      <c r="M528" s="9"/>
      <c r="N528" s="9"/>
      <c r="O528" s="9"/>
      <c r="P528" s="9"/>
      <c r="Q528" s="9"/>
    </row>
    <row r="529" spans="1:17" x14ac:dyDescent="0.35">
      <c r="A529" s="63"/>
      <c r="B529" s="63"/>
      <c r="C529" s="63"/>
      <c r="D529" s="63"/>
      <c r="E529" s="63"/>
      <c r="L529" s="9"/>
      <c r="M529" s="9"/>
      <c r="N529" s="9"/>
      <c r="O529" s="9"/>
      <c r="P529" s="9"/>
      <c r="Q529" s="9"/>
    </row>
    <row r="530" spans="1:17" x14ac:dyDescent="0.35">
      <c r="A530" s="63"/>
      <c r="B530" s="63"/>
      <c r="C530" s="63"/>
      <c r="D530" s="63"/>
      <c r="E530" s="63"/>
      <c r="L530" s="9"/>
      <c r="M530" s="9"/>
      <c r="N530" s="9"/>
      <c r="O530" s="9"/>
      <c r="P530" s="9"/>
      <c r="Q530" s="9"/>
    </row>
    <row r="531" spans="1:17" x14ac:dyDescent="0.35">
      <c r="A531" s="63"/>
      <c r="B531" s="63"/>
      <c r="C531" s="63"/>
      <c r="D531" s="63"/>
      <c r="E531" s="63"/>
      <c r="L531" s="9"/>
      <c r="M531" s="9"/>
      <c r="N531" s="9"/>
      <c r="O531" s="9"/>
      <c r="P531" s="9"/>
      <c r="Q531" s="9"/>
    </row>
    <row r="532" spans="1:17" x14ac:dyDescent="0.35">
      <c r="A532" s="57"/>
      <c r="B532" s="57"/>
      <c r="C532" s="57"/>
      <c r="D532" s="57"/>
      <c r="E532" s="57"/>
      <c r="L532" s="9"/>
      <c r="M532" s="9"/>
      <c r="N532" s="9"/>
      <c r="O532" s="9"/>
      <c r="P532" s="9"/>
      <c r="Q532" s="9"/>
    </row>
    <row r="533" spans="1:17" x14ac:dyDescent="0.35">
      <c r="A533" s="63" t="s">
        <v>326</v>
      </c>
      <c r="B533" s="63"/>
      <c r="C533" s="63"/>
      <c r="D533" s="63"/>
      <c r="E533" s="63"/>
      <c r="L533" s="9"/>
      <c r="M533" s="9"/>
      <c r="N533" s="9"/>
      <c r="O533" s="9"/>
      <c r="P533" s="9"/>
      <c r="Q533" s="9"/>
    </row>
    <row r="534" spans="1:17" x14ac:dyDescent="0.35">
      <c r="A534" s="63"/>
      <c r="B534" s="63"/>
      <c r="C534" s="63"/>
      <c r="D534" s="63"/>
      <c r="E534" s="63"/>
      <c r="L534" s="9"/>
      <c r="M534" s="9"/>
      <c r="N534" s="9"/>
      <c r="O534" s="9"/>
      <c r="P534" s="9"/>
      <c r="Q534" s="9"/>
    </row>
    <row r="535" spans="1:17" x14ac:dyDescent="0.35">
      <c r="A535" s="63"/>
      <c r="B535" s="63"/>
      <c r="C535" s="63"/>
      <c r="D535" s="63"/>
      <c r="E535" s="63"/>
      <c r="L535" s="9"/>
      <c r="M535" s="9"/>
      <c r="N535" s="9"/>
      <c r="O535" s="9"/>
      <c r="P535" s="9"/>
      <c r="Q535" s="9"/>
    </row>
    <row r="536" spans="1:17" x14ac:dyDescent="0.35">
      <c r="A536" s="63"/>
      <c r="B536" s="63"/>
      <c r="C536" s="63"/>
      <c r="D536" s="63"/>
      <c r="E536" s="63"/>
      <c r="L536" s="9"/>
      <c r="M536" s="9"/>
      <c r="N536" s="9"/>
      <c r="O536" s="9"/>
      <c r="P536" s="9"/>
      <c r="Q536" s="9"/>
    </row>
    <row r="537" spans="1:17" x14ac:dyDescent="0.35">
      <c r="A537" s="63"/>
      <c r="B537" s="63"/>
      <c r="C537" s="63"/>
      <c r="D537" s="63"/>
      <c r="E537" s="63"/>
      <c r="L537" s="9"/>
      <c r="M537" s="9"/>
      <c r="N537" s="9"/>
      <c r="O537" s="9"/>
      <c r="P537" s="9"/>
      <c r="Q537" s="9"/>
    </row>
    <row r="538" spans="1:17" x14ac:dyDescent="0.35">
      <c r="A538" s="63"/>
      <c r="B538" s="63"/>
      <c r="C538" s="63"/>
      <c r="D538" s="63"/>
      <c r="E538" s="63"/>
      <c r="L538" s="9"/>
      <c r="M538" s="9"/>
      <c r="N538" s="9"/>
      <c r="O538" s="9"/>
      <c r="P538" s="9"/>
      <c r="Q538" s="9"/>
    </row>
    <row r="539" spans="1:17" x14ac:dyDescent="0.35">
      <c r="A539" s="63"/>
      <c r="B539" s="63"/>
      <c r="C539" s="63"/>
      <c r="D539" s="63"/>
      <c r="E539" s="63"/>
      <c r="L539" s="9"/>
      <c r="M539" s="9"/>
      <c r="N539" s="9"/>
      <c r="O539" s="9"/>
      <c r="P539" s="9"/>
      <c r="Q539" s="9"/>
    </row>
    <row r="540" spans="1:17" x14ac:dyDescent="0.35">
      <c r="A540" s="63"/>
      <c r="B540" s="63"/>
      <c r="C540" s="63"/>
      <c r="D540" s="63"/>
      <c r="E540" s="63"/>
      <c r="L540" s="9"/>
      <c r="M540" s="9"/>
      <c r="N540" s="9"/>
      <c r="O540" s="9"/>
      <c r="P540" s="9"/>
      <c r="Q540" s="9"/>
    </row>
    <row r="541" spans="1:17" x14ac:dyDescent="0.35">
      <c r="A541" s="57"/>
      <c r="B541" s="57"/>
      <c r="C541" s="57"/>
      <c r="D541" s="57"/>
      <c r="E541" s="57"/>
      <c r="L541" s="9"/>
      <c r="M541" s="9"/>
      <c r="N541" s="9"/>
      <c r="O541" s="9"/>
      <c r="P541" s="9"/>
      <c r="Q541" s="9"/>
    </row>
    <row r="542" spans="1:17" x14ac:dyDescent="0.35">
      <c r="A542" s="67" t="s">
        <v>327</v>
      </c>
      <c r="B542" s="67"/>
      <c r="C542" s="67"/>
      <c r="D542" s="67"/>
      <c r="E542" s="67"/>
      <c r="L542" s="9"/>
      <c r="M542" s="9"/>
      <c r="N542" s="9"/>
      <c r="O542" s="9"/>
      <c r="P542" s="9"/>
      <c r="Q542" s="9"/>
    </row>
    <row r="543" spans="1:17" ht="14.5" customHeight="1" x14ac:dyDescent="0.35">
      <c r="A543" s="63" t="s">
        <v>328</v>
      </c>
      <c r="B543" s="63"/>
      <c r="C543" s="63"/>
      <c r="D543" s="63"/>
      <c r="E543" s="63"/>
      <c r="L543" s="9"/>
      <c r="M543" s="9"/>
      <c r="N543" s="9"/>
      <c r="O543" s="9"/>
      <c r="P543" s="9"/>
      <c r="Q543" s="9"/>
    </row>
    <row r="544" spans="1:17" x14ac:dyDescent="0.35">
      <c r="A544" s="63"/>
      <c r="B544" s="63"/>
      <c r="C544" s="63"/>
      <c r="D544" s="63"/>
      <c r="E544" s="63"/>
      <c r="L544" s="9"/>
      <c r="M544" s="9"/>
      <c r="N544" s="9"/>
      <c r="O544" s="9"/>
      <c r="P544" s="9"/>
      <c r="Q544" s="9"/>
    </row>
    <row r="545" spans="1:17" x14ac:dyDescent="0.35">
      <c r="A545" s="63"/>
      <c r="B545" s="63"/>
      <c r="C545" s="63"/>
      <c r="D545" s="63"/>
      <c r="E545" s="63"/>
      <c r="L545" s="9"/>
      <c r="M545" s="9"/>
      <c r="N545" s="9"/>
      <c r="O545" s="9"/>
      <c r="P545" s="9"/>
      <c r="Q545" s="9"/>
    </row>
    <row r="546" spans="1:17" x14ac:dyDescent="0.35">
      <c r="A546" s="63"/>
      <c r="B546" s="63"/>
      <c r="C546" s="63"/>
      <c r="D546" s="63"/>
      <c r="E546" s="63"/>
      <c r="L546" s="9"/>
      <c r="M546" s="9"/>
      <c r="N546" s="9"/>
      <c r="O546" s="9"/>
      <c r="P546" s="9"/>
      <c r="Q546" s="9"/>
    </row>
    <row r="547" spans="1:17" x14ac:dyDescent="0.35">
      <c r="A547" s="63"/>
      <c r="B547" s="63"/>
      <c r="C547" s="63"/>
      <c r="D547" s="63"/>
      <c r="E547" s="63"/>
      <c r="L547" s="9"/>
      <c r="M547" s="9"/>
      <c r="N547" s="9"/>
      <c r="O547" s="9"/>
      <c r="P547" s="9"/>
      <c r="Q547" s="9"/>
    </row>
    <row r="548" spans="1:17" x14ac:dyDescent="0.35">
      <c r="A548" s="63"/>
      <c r="B548" s="63"/>
      <c r="C548" s="63"/>
      <c r="D548" s="63"/>
      <c r="E548" s="63"/>
      <c r="L548" s="9"/>
      <c r="M548" s="9"/>
      <c r="N548" s="9"/>
      <c r="O548" s="9"/>
      <c r="P548" s="9"/>
      <c r="Q548" s="9"/>
    </row>
    <row r="549" spans="1:17" x14ac:dyDescent="0.35">
      <c r="A549" s="63"/>
      <c r="B549" s="63"/>
      <c r="C549" s="63"/>
      <c r="D549" s="63"/>
      <c r="E549" s="63"/>
      <c r="L549" s="9"/>
      <c r="M549" s="9"/>
      <c r="N549" s="9"/>
      <c r="O549" s="9"/>
      <c r="P549" s="9"/>
      <c r="Q549" s="9"/>
    </row>
    <row r="550" spans="1:17" x14ac:dyDescent="0.35">
      <c r="A550" s="63"/>
      <c r="B550" s="63"/>
      <c r="C550" s="63"/>
      <c r="D550" s="63"/>
      <c r="E550" s="63"/>
      <c r="L550" s="9"/>
      <c r="M550" s="9"/>
      <c r="N550" s="9"/>
      <c r="O550" s="9"/>
      <c r="P550" s="9"/>
      <c r="Q550" s="9"/>
    </row>
    <row r="551" spans="1:17" x14ac:dyDescent="0.35">
      <c r="A551" s="63"/>
      <c r="B551" s="63"/>
      <c r="C551" s="63"/>
      <c r="D551" s="63"/>
      <c r="E551" s="63"/>
      <c r="L551" s="9"/>
      <c r="M551" s="9"/>
      <c r="N551" s="9"/>
      <c r="O551" s="9"/>
      <c r="P551" s="9"/>
      <c r="Q551" s="9"/>
    </row>
    <row r="552" spans="1:17" x14ac:dyDescent="0.35">
      <c r="A552" s="63"/>
      <c r="B552" s="63"/>
      <c r="C552" s="63"/>
      <c r="D552" s="63"/>
      <c r="E552" s="63"/>
      <c r="L552" s="9"/>
      <c r="M552" s="9"/>
      <c r="N552" s="9"/>
      <c r="O552" s="9"/>
      <c r="P552" s="9"/>
      <c r="Q552" s="9"/>
    </row>
    <row r="553" spans="1:17" x14ac:dyDescent="0.35">
      <c r="A553" s="63"/>
      <c r="B553" s="63"/>
      <c r="C553" s="63"/>
      <c r="D553" s="63"/>
      <c r="E553" s="63"/>
      <c r="L553" s="9"/>
      <c r="M553" s="9"/>
      <c r="N553" s="9"/>
      <c r="O553" s="9"/>
      <c r="P553" s="9"/>
      <c r="Q553" s="9"/>
    </row>
    <row r="554" spans="1:17" x14ac:dyDescent="0.35">
      <c r="A554" s="63"/>
      <c r="B554" s="63"/>
      <c r="C554" s="63"/>
      <c r="D554" s="63"/>
      <c r="E554" s="63"/>
      <c r="L554" s="9"/>
      <c r="M554" s="9"/>
      <c r="N554" s="9"/>
      <c r="O554" s="9"/>
      <c r="P554" s="9"/>
      <c r="Q554" s="9"/>
    </row>
    <row r="555" spans="1:17" x14ac:dyDescent="0.35">
      <c r="A555" s="63"/>
      <c r="B555" s="63"/>
      <c r="C555" s="63"/>
      <c r="D555" s="63"/>
      <c r="E555" s="63"/>
      <c r="L555" s="9"/>
      <c r="M555" s="9"/>
      <c r="N555" s="9"/>
      <c r="O555" s="9"/>
      <c r="P555" s="9"/>
      <c r="Q555" s="9"/>
    </row>
    <row r="556" spans="1:17" x14ac:dyDescent="0.35">
      <c r="A556" s="63"/>
      <c r="B556" s="63"/>
      <c r="C556" s="63"/>
      <c r="D556" s="63"/>
      <c r="E556" s="63"/>
      <c r="L556" s="9"/>
      <c r="M556" s="9"/>
      <c r="N556" s="9"/>
      <c r="O556" s="9"/>
      <c r="P556" s="9"/>
      <c r="Q556" s="9"/>
    </row>
    <row r="557" spans="1:17" ht="16" customHeight="1" x14ac:dyDescent="0.35">
      <c r="A557" s="63"/>
      <c r="B557" s="63"/>
      <c r="C557" s="63"/>
      <c r="D557" s="63"/>
      <c r="E557" s="63"/>
      <c r="L557" s="9"/>
      <c r="M557" s="9"/>
      <c r="N557" s="9"/>
      <c r="O557" s="9"/>
      <c r="P557" s="9"/>
      <c r="Q557" s="9"/>
    </row>
    <row r="558" spans="1:17" x14ac:dyDescent="0.35">
      <c r="A558" s="63"/>
      <c r="B558" s="63"/>
      <c r="C558" s="63"/>
      <c r="D558" s="63"/>
      <c r="E558" s="63"/>
      <c r="L558" s="9"/>
      <c r="M558" s="9"/>
      <c r="N558" s="9"/>
      <c r="O558" s="9"/>
      <c r="P558" s="9"/>
      <c r="Q558" s="9"/>
    </row>
    <row r="559" spans="1:17" x14ac:dyDescent="0.35">
      <c r="A559" s="63"/>
      <c r="B559" s="63"/>
      <c r="C559" s="63"/>
      <c r="D559" s="63"/>
      <c r="E559" s="63"/>
      <c r="L559" s="9"/>
      <c r="M559" s="9"/>
      <c r="N559" s="9"/>
      <c r="O559" s="9"/>
      <c r="P559" s="9"/>
      <c r="Q559" s="9"/>
    </row>
    <row r="560" spans="1:17" x14ac:dyDescent="0.35">
      <c r="A560" s="63"/>
      <c r="B560" s="63"/>
      <c r="C560" s="63"/>
      <c r="D560" s="63"/>
      <c r="E560" s="63"/>
      <c r="L560" s="9"/>
      <c r="M560" s="9"/>
      <c r="N560" s="9"/>
      <c r="O560" s="9"/>
      <c r="P560" s="9"/>
      <c r="Q560" s="9"/>
    </row>
    <row r="561" spans="1:17" x14ac:dyDescent="0.35">
      <c r="A561" s="63"/>
      <c r="B561" s="63"/>
      <c r="C561" s="63"/>
      <c r="D561" s="63"/>
      <c r="E561" s="63"/>
      <c r="L561" s="9"/>
      <c r="M561" s="9"/>
      <c r="N561" s="9"/>
      <c r="O561" s="9"/>
      <c r="P561" s="9"/>
      <c r="Q561" s="9"/>
    </row>
    <row r="562" spans="1:17" x14ac:dyDescent="0.35">
      <c r="A562" s="63"/>
      <c r="B562" s="63"/>
      <c r="C562" s="63"/>
      <c r="D562" s="63"/>
      <c r="E562" s="63"/>
      <c r="L562" s="9"/>
      <c r="M562" s="9"/>
      <c r="N562" s="9"/>
      <c r="O562" s="9"/>
      <c r="P562" s="9"/>
      <c r="Q562" s="9"/>
    </row>
    <row r="563" spans="1:17" x14ac:dyDescent="0.35">
      <c r="A563" s="63"/>
      <c r="B563" s="63"/>
      <c r="C563" s="63"/>
      <c r="D563" s="63"/>
      <c r="E563" s="63"/>
      <c r="L563" s="9"/>
      <c r="M563" s="9"/>
      <c r="N563" s="9"/>
      <c r="O563" s="9"/>
      <c r="P563" s="9"/>
      <c r="Q563" s="9"/>
    </row>
    <row r="564" spans="1:17" x14ac:dyDescent="0.35">
      <c r="A564" s="63"/>
      <c r="B564" s="63"/>
      <c r="C564" s="63"/>
      <c r="D564" s="63"/>
      <c r="E564" s="63"/>
      <c r="L564" s="9"/>
      <c r="M564" s="9"/>
      <c r="N564" s="9"/>
      <c r="O564" s="9"/>
      <c r="P564" s="9"/>
      <c r="Q564" s="9"/>
    </row>
    <row r="565" spans="1:17" x14ac:dyDescent="0.35">
      <c r="A565" s="63"/>
      <c r="B565" s="63"/>
      <c r="C565" s="63"/>
      <c r="D565" s="63"/>
      <c r="E565" s="63"/>
      <c r="L565" s="9"/>
      <c r="M565" s="9"/>
      <c r="N565" s="9"/>
      <c r="O565" s="9"/>
      <c r="P565" s="9"/>
      <c r="Q565" s="9"/>
    </row>
    <row r="566" spans="1:17" x14ac:dyDescent="0.35">
      <c r="A566" s="63"/>
      <c r="B566" s="63"/>
      <c r="C566" s="63"/>
      <c r="D566" s="63"/>
      <c r="E566" s="63"/>
      <c r="L566" s="9"/>
      <c r="M566" s="9"/>
      <c r="N566" s="9"/>
      <c r="O566" s="9"/>
      <c r="P566" s="9"/>
      <c r="Q566" s="9"/>
    </row>
    <row r="567" spans="1:17" x14ac:dyDescent="0.35">
      <c r="A567" s="63"/>
      <c r="B567" s="63"/>
      <c r="C567" s="63"/>
      <c r="D567" s="63"/>
      <c r="E567" s="63"/>
      <c r="L567" s="9"/>
      <c r="M567" s="9"/>
      <c r="N567" s="9"/>
      <c r="O567" s="9"/>
      <c r="P567" s="9"/>
      <c r="Q567" s="9"/>
    </row>
    <row r="568" spans="1:17" x14ac:dyDescent="0.35">
      <c r="A568" s="63"/>
      <c r="B568" s="63"/>
      <c r="C568" s="63"/>
      <c r="D568" s="63"/>
      <c r="E568" s="63"/>
      <c r="L568" s="9"/>
      <c r="M568" s="9"/>
      <c r="N568" s="9"/>
      <c r="O568" s="9"/>
      <c r="P568" s="9"/>
      <c r="Q568" s="9"/>
    </row>
    <row r="569" spans="1:17" x14ac:dyDescent="0.35">
      <c r="A569" s="63"/>
      <c r="B569" s="63"/>
      <c r="C569" s="63"/>
      <c r="D569" s="63"/>
      <c r="E569" s="63"/>
      <c r="L569" s="9"/>
      <c r="M569" s="9"/>
      <c r="N569" s="9"/>
      <c r="O569" s="9"/>
      <c r="P569" s="9"/>
      <c r="Q569" s="9"/>
    </row>
    <row r="570" spans="1:17" x14ac:dyDescent="0.35">
      <c r="A570" s="63"/>
      <c r="B570" s="63"/>
      <c r="C570" s="63"/>
      <c r="D570" s="63"/>
      <c r="E570" s="63"/>
      <c r="L570" s="9"/>
      <c r="M570" s="9"/>
      <c r="N570" s="9"/>
      <c r="O570" s="9"/>
      <c r="P570" s="9"/>
      <c r="Q570" s="9"/>
    </row>
    <row r="571" spans="1:17" x14ac:dyDescent="0.35">
      <c r="A571" s="63"/>
      <c r="B571" s="63"/>
      <c r="C571" s="63"/>
      <c r="D571" s="63"/>
      <c r="E571" s="63"/>
      <c r="L571" s="9"/>
      <c r="M571" s="9"/>
      <c r="N571" s="9"/>
      <c r="O571" s="9"/>
      <c r="P571" s="9"/>
      <c r="Q571" s="9"/>
    </row>
    <row r="572" spans="1:17" x14ac:dyDescent="0.35">
      <c r="A572" s="63"/>
      <c r="B572" s="63"/>
      <c r="C572" s="63"/>
      <c r="D572" s="63"/>
      <c r="E572" s="63"/>
      <c r="L572" s="9"/>
      <c r="M572" s="9"/>
      <c r="N572" s="9"/>
      <c r="O572" s="9"/>
      <c r="P572" s="9"/>
      <c r="Q572" s="9"/>
    </row>
    <row r="573" spans="1:17" x14ac:dyDescent="0.35">
      <c r="A573" s="63"/>
      <c r="B573" s="63"/>
      <c r="C573" s="63"/>
      <c r="D573" s="63"/>
      <c r="E573" s="63"/>
      <c r="L573" s="9"/>
      <c r="M573" s="9"/>
      <c r="N573" s="9"/>
      <c r="O573" s="9"/>
      <c r="P573" s="9"/>
      <c r="Q573" s="9"/>
    </row>
    <row r="574" spans="1:17" x14ac:dyDescent="0.35">
      <c r="A574" s="9"/>
      <c r="B574" s="9"/>
      <c r="C574" s="9"/>
      <c r="D574" s="9"/>
      <c r="E574" s="9"/>
      <c r="L574" s="9"/>
      <c r="M574" s="9"/>
      <c r="N574" s="9"/>
      <c r="O574" s="9"/>
      <c r="P574" s="9"/>
      <c r="Q574" s="9"/>
    </row>
    <row r="575" spans="1:17" x14ac:dyDescent="0.35">
      <c r="A575" s="67" t="s">
        <v>329</v>
      </c>
      <c r="B575" s="67"/>
      <c r="C575" s="67"/>
      <c r="D575" s="67"/>
      <c r="E575" s="67"/>
      <c r="L575" s="9"/>
      <c r="M575" s="9"/>
      <c r="N575" s="9"/>
      <c r="O575" s="9"/>
      <c r="P575" s="9"/>
      <c r="Q575" s="9"/>
    </row>
    <row r="576" spans="1:17" x14ac:dyDescent="0.35">
      <c r="A576" s="63" t="s">
        <v>330</v>
      </c>
      <c r="B576" s="63"/>
      <c r="C576" s="63"/>
      <c r="D576" s="63"/>
      <c r="E576" s="63"/>
      <c r="L576" s="9"/>
      <c r="M576" s="9"/>
      <c r="N576" s="9"/>
      <c r="O576" s="9"/>
      <c r="P576" s="9"/>
      <c r="Q576" s="9"/>
    </row>
    <row r="577" spans="1:17" x14ac:dyDescent="0.35">
      <c r="A577" s="63"/>
      <c r="B577" s="63"/>
      <c r="C577" s="63"/>
      <c r="D577" s="63"/>
      <c r="E577" s="63"/>
      <c r="L577" s="9"/>
      <c r="M577" s="9"/>
      <c r="N577" s="9"/>
      <c r="O577" s="9"/>
      <c r="P577" s="9"/>
      <c r="Q577" s="9"/>
    </row>
    <row r="578" spans="1:17" x14ac:dyDescent="0.35">
      <c r="A578" s="63"/>
      <c r="B578" s="63"/>
      <c r="C578" s="63"/>
      <c r="D578" s="63"/>
      <c r="E578" s="63"/>
      <c r="L578" s="9"/>
      <c r="M578" s="9"/>
      <c r="N578" s="9"/>
      <c r="O578" s="9"/>
      <c r="P578" s="9"/>
      <c r="Q578" s="9"/>
    </row>
    <row r="579" spans="1:17" x14ac:dyDescent="0.35">
      <c r="A579" s="63"/>
      <c r="B579" s="63"/>
      <c r="C579" s="63"/>
      <c r="D579" s="63"/>
      <c r="E579" s="63"/>
      <c r="L579" s="9"/>
      <c r="M579" s="9"/>
      <c r="N579" s="9"/>
      <c r="O579" s="9"/>
      <c r="P579" s="9"/>
      <c r="Q579" s="9"/>
    </row>
    <row r="580" spans="1:17" x14ac:dyDescent="0.35">
      <c r="A580" s="63"/>
      <c r="B580" s="63"/>
      <c r="C580" s="63"/>
      <c r="D580" s="63"/>
      <c r="E580" s="63"/>
      <c r="L580" s="9"/>
      <c r="M580" s="9"/>
      <c r="N580" s="9"/>
      <c r="O580" s="9"/>
      <c r="P580" s="9"/>
      <c r="Q580" s="9"/>
    </row>
    <row r="581" spans="1:17" x14ac:dyDescent="0.35">
      <c r="A581" s="63"/>
      <c r="B581" s="63"/>
      <c r="C581" s="63"/>
      <c r="D581" s="63"/>
      <c r="E581" s="63"/>
      <c r="L581" s="9"/>
      <c r="M581" s="9"/>
      <c r="N581" s="9"/>
      <c r="O581" s="9"/>
      <c r="P581" s="9"/>
      <c r="Q581" s="9"/>
    </row>
    <row r="582" spans="1:17" x14ac:dyDescent="0.35">
      <c r="A582" s="63"/>
      <c r="B582" s="63"/>
      <c r="C582" s="63"/>
      <c r="D582" s="63"/>
      <c r="E582" s="63"/>
      <c r="L582" s="9"/>
      <c r="M582" s="9"/>
      <c r="N582" s="9"/>
      <c r="O582" s="9"/>
      <c r="P582" s="9"/>
      <c r="Q582" s="9"/>
    </row>
    <row r="583" spans="1:17" x14ac:dyDescent="0.35">
      <c r="A583" s="63"/>
      <c r="B583" s="63"/>
      <c r="C583" s="63"/>
      <c r="D583" s="63"/>
      <c r="E583" s="63"/>
      <c r="L583" s="9"/>
      <c r="M583" s="9"/>
      <c r="N583" s="9"/>
      <c r="O583" s="9"/>
      <c r="P583" s="9"/>
      <c r="Q583" s="9"/>
    </row>
    <row r="584" spans="1:17" x14ac:dyDescent="0.35">
      <c r="A584" s="63"/>
      <c r="B584" s="63"/>
      <c r="C584" s="63"/>
      <c r="D584" s="63"/>
      <c r="E584" s="63"/>
      <c r="L584" s="9"/>
      <c r="M584" s="9"/>
      <c r="N584" s="9"/>
      <c r="O584" s="9"/>
      <c r="P584" s="9"/>
      <c r="Q584" s="9"/>
    </row>
    <row r="585" spans="1:17" x14ac:dyDescent="0.35">
      <c r="A585" s="63"/>
      <c r="B585" s="63"/>
      <c r="C585" s="63"/>
      <c r="D585" s="63"/>
      <c r="E585" s="63"/>
      <c r="L585" s="9"/>
      <c r="M585" s="9"/>
      <c r="N585" s="9"/>
      <c r="O585" s="9"/>
      <c r="P585" s="9"/>
      <c r="Q585" s="9"/>
    </row>
    <row r="586" spans="1:17" x14ac:dyDescent="0.35">
      <c r="A586" s="63"/>
      <c r="B586" s="63"/>
      <c r="C586" s="63"/>
      <c r="D586" s="63"/>
      <c r="E586" s="63"/>
      <c r="L586" s="9"/>
      <c r="M586" s="9"/>
      <c r="N586" s="9"/>
      <c r="O586" s="9"/>
      <c r="P586" s="9"/>
      <c r="Q586" s="9"/>
    </row>
    <row r="587" spans="1:17" x14ac:dyDescent="0.35">
      <c r="A587" s="63"/>
      <c r="B587" s="63"/>
      <c r="C587" s="63"/>
      <c r="D587" s="63"/>
      <c r="E587" s="63"/>
      <c r="L587" s="9"/>
      <c r="M587" s="9"/>
      <c r="N587" s="9"/>
      <c r="O587" s="9"/>
      <c r="P587" s="9"/>
      <c r="Q587" s="9"/>
    </row>
    <row r="588" spans="1:17" x14ac:dyDescent="0.35">
      <c r="A588" s="63"/>
      <c r="B588" s="63"/>
      <c r="C588" s="63"/>
      <c r="D588" s="63"/>
      <c r="E588" s="63"/>
      <c r="L588" s="9"/>
      <c r="M588" s="9"/>
      <c r="N588" s="9"/>
      <c r="O588" s="9"/>
      <c r="P588" s="9"/>
      <c r="Q588" s="9"/>
    </row>
    <row r="589" spans="1:17" x14ac:dyDescent="0.35">
      <c r="A589" s="63"/>
      <c r="B589" s="63"/>
      <c r="C589" s="63"/>
      <c r="D589" s="63"/>
      <c r="E589" s="63"/>
      <c r="L589" s="9"/>
      <c r="M589" s="9"/>
      <c r="N589" s="9"/>
      <c r="O589" s="9"/>
      <c r="P589" s="9"/>
      <c r="Q589" s="9"/>
    </row>
    <row r="590" spans="1:17" x14ac:dyDescent="0.35">
      <c r="A590" s="63"/>
      <c r="B590" s="63"/>
      <c r="C590" s="63"/>
      <c r="D590" s="63"/>
      <c r="E590" s="63"/>
      <c r="L590" s="9"/>
      <c r="M590" s="9"/>
      <c r="N590" s="9"/>
      <c r="O590" s="9"/>
      <c r="P590" s="9"/>
      <c r="Q590" s="9"/>
    </row>
    <row r="591" spans="1:17" x14ac:dyDescent="0.35">
      <c r="A591" s="63"/>
      <c r="B591" s="63"/>
      <c r="C591" s="63"/>
      <c r="D591" s="63"/>
      <c r="E591" s="63"/>
      <c r="L591" s="9"/>
      <c r="M591" s="9"/>
      <c r="N591" s="9"/>
      <c r="O591" s="9"/>
      <c r="P591" s="9"/>
      <c r="Q591" s="9"/>
    </row>
    <row r="592" spans="1:17" x14ac:dyDescent="0.35">
      <c r="A592" s="63"/>
      <c r="B592" s="63"/>
      <c r="C592" s="63"/>
      <c r="D592" s="63"/>
      <c r="E592" s="63"/>
      <c r="L592" s="9"/>
      <c r="M592" s="9"/>
      <c r="N592" s="9"/>
      <c r="O592" s="9"/>
      <c r="P592" s="9"/>
      <c r="Q592" s="9"/>
    </row>
    <row r="593" spans="1:17" x14ac:dyDescent="0.35">
      <c r="A593" s="63"/>
      <c r="B593" s="63"/>
      <c r="C593" s="63"/>
      <c r="D593" s="63"/>
      <c r="E593" s="63"/>
      <c r="L593" s="9"/>
      <c r="M593" s="9"/>
      <c r="N593" s="9"/>
      <c r="O593" s="9"/>
      <c r="P593" s="9"/>
      <c r="Q593" s="9"/>
    </row>
    <row r="594" spans="1:17" x14ac:dyDescent="0.35">
      <c r="A594" s="63"/>
      <c r="B594" s="63"/>
      <c r="C594" s="63"/>
      <c r="D594" s="63"/>
      <c r="E594" s="63"/>
      <c r="L594" s="9"/>
      <c r="M594" s="9"/>
      <c r="N594" s="9"/>
      <c r="O594" s="9"/>
      <c r="P594" s="9"/>
      <c r="Q594" s="9"/>
    </row>
    <row r="595" spans="1:17" x14ac:dyDescent="0.35">
      <c r="A595" s="63"/>
      <c r="B595" s="63"/>
      <c r="C595" s="63"/>
      <c r="D595" s="63"/>
      <c r="E595" s="63"/>
      <c r="L595" s="9"/>
      <c r="M595" s="9"/>
      <c r="N595" s="9"/>
      <c r="O595" s="9"/>
      <c r="P595" s="9"/>
      <c r="Q595" s="9"/>
    </row>
    <row r="596" spans="1:17" x14ac:dyDescent="0.35">
      <c r="A596" s="9"/>
      <c r="B596" s="9"/>
      <c r="C596" s="9"/>
      <c r="D596" s="9"/>
      <c r="E596" s="9"/>
      <c r="L596" s="9"/>
      <c r="M596" s="9"/>
      <c r="N596" s="9"/>
      <c r="O596" s="9"/>
      <c r="P596" s="9"/>
      <c r="Q596" s="9"/>
    </row>
    <row r="597" spans="1:17" x14ac:dyDescent="0.35">
      <c r="A597" s="63" t="s">
        <v>331</v>
      </c>
      <c r="B597" s="63"/>
      <c r="C597" s="63"/>
      <c r="D597" s="63"/>
      <c r="E597" s="63"/>
      <c r="L597" s="9"/>
      <c r="M597" s="9"/>
      <c r="N597" s="9"/>
      <c r="O597" s="9"/>
      <c r="P597" s="9"/>
      <c r="Q597" s="9"/>
    </row>
    <row r="598" spans="1:17" x14ac:dyDescent="0.35">
      <c r="A598" s="63"/>
      <c r="B598" s="63"/>
      <c r="C598" s="63"/>
      <c r="D598" s="63"/>
      <c r="E598" s="63"/>
      <c r="L598" s="9"/>
      <c r="M598" s="9"/>
      <c r="N598" s="9"/>
      <c r="O598" s="9"/>
      <c r="P598" s="9"/>
      <c r="Q598" s="9"/>
    </row>
    <row r="599" spans="1:17" x14ac:dyDescent="0.35">
      <c r="A599" s="63"/>
      <c r="B599" s="63"/>
      <c r="C599" s="63"/>
      <c r="D599" s="63"/>
      <c r="E599" s="63"/>
      <c r="L599" s="9"/>
      <c r="M599" s="9"/>
      <c r="N599" s="9"/>
      <c r="O599" s="9"/>
      <c r="P599" s="9"/>
      <c r="Q599" s="9"/>
    </row>
    <row r="600" spans="1:17" x14ac:dyDescent="0.35">
      <c r="A600" s="63"/>
      <c r="B600" s="63"/>
      <c r="C600" s="63"/>
      <c r="D600" s="63"/>
      <c r="E600" s="63"/>
      <c r="L600" s="9"/>
      <c r="M600" s="9"/>
      <c r="N600" s="9"/>
      <c r="O600" s="9"/>
      <c r="P600" s="9"/>
      <c r="Q600" s="9"/>
    </row>
    <row r="601" spans="1:17" x14ac:dyDescent="0.35">
      <c r="A601" s="63"/>
      <c r="B601" s="63"/>
      <c r="C601" s="63"/>
      <c r="D601" s="63"/>
      <c r="E601" s="63"/>
      <c r="L601" s="9"/>
      <c r="M601" s="9"/>
      <c r="N601" s="9"/>
      <c r="O601" s="9"/>
      <c r="P601" s="9"/>
      <c r="Q601" s="9"/>
    </row>
    <row r="602" spans="1:17" x14ac:dyDescent="0.35">
      <c r="A602" s="63"/>
      <c r="B602" s="63"/>
      <c r="C602" s="63"/>
      <c r="D602" s="63"/>
      <c r="E602" s="63"/>
      <c r="L602" s="9"/>
      <c r="M602" s="9"/>
      <c r="N602" s="9"/>
      <c r="O602" s="9"/>
      <c r="P602" s="9"/>
      <c r="Q602" s="9"/>
    </row>
    <row r="603" spans="1:17" x14ac:dyDescent="0.35">
      <c r="A603" s="63"/>
      <c r="B603" s="63"/>
      <c r="C603" s="63"/>
      <c r="D603" s="63"/>
      <c r="E603" s="63"/>
      <c r="L603" s="9"/>
      <c r="M603" s="9"/>
      <c r="N603" s="9"/>
      <c r="O603" s="9"/>
      <c r="P603" s="9"/>
      <c r="Q603" s="9"/>
    </row>
    <row r="604" spans="1:17" x14ac:dyDescent="0.35">
      <c r="A604" s="63"/>
      <c r="B604" s="63"/>
      <c r="C604" s="63"/>
      <c r="D604" s="63"/>
      <c r="E604" s="63"/>
      <c r="L604" s="9"/>
      <c r="M604" s="9"/>
      <c r="N604" s="9"/>
      <c r="O604" s="9"/>
      <c r="P604" s="9"/>
      <c r="Q604" s="9"/>
    </row>
    <row r="605" spans="1:17" x14ac:dyDescent="0.35">
      <c r="A605" s="63"/>
      <c r="B605" s="63"/>
      <c r="C605" s="63"/>
      <c r="D605" s="63"/>
      <c r="E605" s="63"/>
      <c r="L605" s="9"/>
      <c r="M605" s="9"/>
      <c r="N605" s="9"/>
      <c r="O605" s="9"/>
      <c r="P605" s="9"/>
      <c r="Q605" s="9"/>
    </row>
    <row r="606" spans="1:17" x14ac:dyDescent="0.35">
      <c r="A606" s="63"/>
      <c r="B606" s="63"/>
      <c r="C606" s="63"/>
      <c r="D606" s="63"/>
      <c r="E606" s="63"/>
      <c r="L606" s="9"/>
      <c r="M606" s="9"/>
      <c r="N606" s="9"/>
      <c r="O606" s="9"/>
      <c r="P606" s="9"/>
      <c r="Q606" s="9"/>
    </row>
    <row r="607" spans="1:17" x14ac:dyDescent="0.35">
      <c r="A607" s="63"/>
      <c r="B607" s="63"/>
      <c r="C607" s="63"/>
      <c r="D607" s="63"/>
      <c r="E607" s="63"/>
      <c r="L607" s="9"/>
      <c r="M607" s="9"/>
      <c r="N607" s="9"/>
      <c r="O607" s="9"/>
      <c r="P607" s="9"/>
      <c r="Q607" s="9"/>
    </row>
    <row r="608" spans="1:17" x14ac:dyDescent="0.35">
      <c r="A608" s="63"/>
      <c r="B608" s="63"/>
      <c r="C608" s="63"/>
      <c r="D608" s="63"/>
      <c r="E608" s="63"/>
      <c r="L608" s="9"/>
      <c r="M608" s="9"/>
      <c r="N608" s="9"/>
      <c r="O608" s="9"/>
      <c r="P608" s="9"/>
      <c r="Q608" s="9"/>
    </row>
    <row r="609" spans="1:17" x14ac:dyDescent="0.35">
      <c r="A609" s="9"/>
      <c r="B609" s="9"/>
      <c r="C609" s="9"/>
      <c r="D609" s="9"/>
      <c r="E609" s="9"/>
      <c r="L609" s="9"/>
      <c r="M609" s="9"/>
      <c r="N609" s="9"/>
      <c r="O609" s="9"/>
      <c r="P609" s="9"/>
      <c r="Q609" s="9"/>
    </row>
    <row r="610" spans="1:17" x14ac:dyDescent="0.35">
      <c r="A610" s="69" t="s">
        <v>332</v>
      </c>
      <c r="B610" s="69"/>
      <c r="C610" s="69"/>
      <c r="D610" s="69"/>
      <c r="E610" s="69"/>
      <c r="L610" s="9"/>
      <c r="M610" s="9"/>
      <c r="N610" s="9"/>
      <c r="O610" s="9"/>
      <c r="P610" s="9"/>
      <c r="Q610" s="9"/>
    </row>
    <row r="611" spans="1:17" x14ac:dyDescent="0.35">
      <c r="A611" s="69"/>
      <c r="B611" s="69"/>
      <c r="C611" s="69"/>
      <c r="D611" s="69"/>
      <c r="E611" s="69"/>
      <c r="L611" s="9"/>
      <c r="M611" s="9"/>
      <c r="N611" s="9"/>
      <c r="O611" s="9"/>
      <c r="P611" s="9"/>
      <c r="Q611" s="9"/>
    </row>
    <row r="612" spans="1:17" x14ac:dyDescent="0.35">
      <c r="A612" s="69"/>
      <c r="B612" s="69"/>
      <c r="C612" s="69"/>
      <c r="D612" s="69"/>
      <c r="E612" s="69"/>
      <c r="L612" s="9"/>
      <c r="M612" s="9"/>
      <c r="N612" s="9"/>
      <c r="O612" s="9"/>
      <c r="P612" s="9"/>
      <c r="Q612" s="9"/>
    </row>
    <row r="613" spans="1:17" x14ac:dyDescent="0.35">
      <c r="A613" s="69"/>
      <c r="B613" s="69"/>
      <c r="C613" s="69"/>
      <c r="D613" s="69"/>
      <c r="E613" s="69"/>
      <c r="L613" s="9"/>
      <c r="M613" s="9"/>
      <c r="N613" s="9"/>
      <c r="O613" s="9"/>
      <c r="P613" s="9"/>
      <c r="Q613" s="9"/>
    </row>
    <row r="614" spans="1:17" x14ac:dyDescent="0.35">
      <c r="A614" s="69"/>
      <c r="B614" s="69"/>
      <c r="C614" s="69"/>
      <c r="D614" s="69"/>
      <c r="E614" s="69"/>
      <c r="L614" s="9"/>
      <c r="M614" s="9"/>
      <c r="N614" s="9"/>
      <c r="O614" s="9"/>
      <c r="P614" s="9"/>
      <c r="Q614" s="9"/>
    </row>
    <row r="615" spans="1:17" x14ac:dyDescent="0.35">
      <c r="A615" s="69"/>
      <c r="B615" s="69"/>
      <c r="C615" s="69"/>
      <c r="D615" s="69"/>
      <c r="E615" s="69"/>
      <c r="L615" s="9"/>
      <c r="M615" s="9"/>
      <c r="N615" s="9"/>
      <c r="O615" s="9"/>
      <c r="P615" s="9"/>
      <c r="Q615" s="9"/>
    </row>
    <row r="616" spans="1:17" x14ac:dyDescent="0.35">
      <c r="A616" s="69"/>
      <c r="B616" s="69"/>
      <c r="C616" s="69"/>
      <c r="D616" s="69"/>
      <c r="E616" s="69"/>
      <c r="L616" s="9"/>
      <c r="M616" s="9"/>
      <c r="N616" s="9"/>
      <c r="O616" s="9"/>
      <c r="P616" s="9"/>
      <c r="Q616" s="9"/>
    </row>
    <row r="617" spans="1:17" x14ac:dyDescent="0.35">
      <c r="A617" s="69"/>
      <c r="B617" s="69"/>
      <c r="C617" s="69"/>
      <c r="D617" s="69"/>
      <c r="E617" s="69"/>
      <c r="L617" s="9"/>
      <c r="M617" s="9"/>
      <c r="N617" s="9"/>
      <c r="O617" s="9"/>
      <c r="P617" s="9"/>
      <c r="Q617" s="9"/>
    </row>
    <row r="618" spans="1:17" x14ac:dyDescent="0.35">
      <c r="A618" s="69"/>
      <c r="B618" s="69"/>
      <c r="C618" s="69"/>
      <c r="D618" s="69"/>
      <c r="E618" s="69"/>
      <c r="L618" s="9"/>
      <c r="M618" s="9"/>
      <c r="N618" s="9"/>
      <c r="O618" s="9"/>
      <c r="P618" s="9"/>
      <c r="Q618" s="9"/>
    </row>
    <row r="619" spans="1:17" x14ac:dyDescent="0.35">
      <c r="A619" s="69"/>
      <c r="B619" s="69"/>
      <c r="C619" s="69"/>
      <c r="D619" s="69"/>
      <c r="E619" s="69"/>
      <c r="L619" s="9"/>
      <c r="M619" s="9"/>
      <c r="N619" s="9"/>
      <c r="O619" s="9"/>
      <c r="P619" s="9"/>
      <c r="Q619" s="9"/>
    </row>
    <row r="620" spans="1:17" x14ac:dyDescent="0.35">
      <c r="A620" s="69"/>
      <c r="B620" s="69"/>
      <c r="C620" s="69"/>
      <c r="D620" s="69"/>
      <c r="E620" s="69"/>
      <c r="L620" s="9"/>
      <c r="M620" s="9"/>
      <c r="N620" s="9"/>
      <c r="O620" s="9"/>
      <c r="P620" s="9"/>
      <c r="Q620" s="9"/>
    </row>
    <row r="621" spans="1:17" x14ac:dyDescent="0.35">
      <c r="A621" s="69"/>
      <c r="B621" s="69"/>
      <c r="C621" s="69"/>
      <c r="D621" s="69"/>
      <c r="E621" s="69"/>
      <c r="L621" s="9"/>
      <c r="M621" s="9"/>
      <c r="N621" s="9"/>
      <c r="O621" s="9"/>
      <c r="P621" s="9"/>
      <c r="Q621" s="9"/>
    </row>
    <row r="622" spans="1:17" ht="15.5" customHeight="1" x14ac:dyDescent="0.35">
      <c r="A622" s="69"/>
      <c r="B622" s="69"/>
      <c r="C622" s="69"/>
      <c r="D622" s="69"/>
      <c r="E622" s="69"/>
      <c r="L622" s="9"/>
      <c r="M622" s="9"/>
      <c r="N622" s="9"/>
      <c r="O622" s="9"/>
      <c r="P622" s="9"/>
      <c r="Q622" s="9"/>
    </row>
    <row r="623" spans="1:17" x14ac:dyDescent="0.35">
      <c r="A623" s="69"/>
      <c r="B623" s="69"/>
      <c r="C623" s="69"/>
      <c r="D623" s="69"/>
      <c r="E623" s="69"/>
      <c r="L623" s="9"/>
      <c r="M623" s="9"/>
      <c r="N623" s="9"/>
      <c r="O623" s="9"/>
      <c r="P623" s="9"/>
      <c r="Q623" s="9"/>
    </row>
    <row r="624" spans="1:17" x14ac:dyDescent="0.35">
      <c r="A624" s="58"/>
      <c r="B624" s="58"/>
      <c r="C624" s="58"/>
      <c r="D624" s="58"/>
      <c r="E624" s="58"/>
      <c r="L624" s="9"/>
      <c r="M624" s="9"/>
      <c r="N624" s="9"/>
      <c r="O624" s="9"/>
      <c r="P624" s="9"/>
      <c r="Q624" s="9"/>
    </row>
    <row r="625" spans="1:17" x14ac:dyDescent="0.35">
      <c r="A625" s="69" t="s">
        <v>333</v>
      </c>
      <c r="B625" s="69"/>
      <c r="C625" s="69"/>
      <c r="D625" s="69"/>
      <c r="E625" s="69"/>
      <c r="L625" s="9"/>
      <c r="M625" s="9"/>
      <c r="N625" s="9"/>
      <c r="O625" s="9"/>
      <c r="P625" s="9"/>
      <c r="Q625" s="9"/>
    </row>
    <row r="626" spans="1:17" x14ac:dyDescent="0.35">
      <c r="A626" s="69"/>
      <c r="B626" s="69"/>
      <c r="C626" s="69"/>
      <c r="D626" s="69"/>
      <c r="E626" s="69"/>
      <c r="L626" s="9"/>
      <c r="M626" s="9"/>
      <c r="N626" s="9"/>
      <c r="O626" s="9"/>
      <c r="P626" s="9"/>
      <c r="Q626" s="9"/>
    </row>
    <row r="627" spans="1:17" x14ac:dyDescent="0.35">
      <c r="A627" s="69"/>
      <c r="B627" s="69"/>
      <c r="C627" s="69"/>
      <c r="D627" s="69"/>
      <c r="E627" s="69"/>
      <c r="L627" s="9"/>
      <c r="M627" s="9"/>
      <c r="N627" s="9"/>
      <c r="O627" s="9"/>
      <c r="P627" s="9"/>
      <c r="Q627" s="9"/>
    </row>
    <row r="628" spans="1:17" x14ac:dyDescent="0.35">
      <c r="A628" s="69"/>
      <c r="B628" s="69"/>
      <c r="C628" s="69"/>
      <c r="D628" s="69"/>
      <c r="E628" s="69"/>
      <c r="L628" s="9"/>
      <c r="M628" s="9"/>
      <c r="N628" s="9"/>
      <c r="O628" s="9"/>
      <c r="P628" s="9"/>
      <c r="Q628" s="9"/>
    </row>
    <row r="629" spans="1:17" x14ac:dyDescent="0.35">
      <c r="A629" s="69"/>
      <c r="B629" s="69"/>
      <c r="C629" s="69"/>
      <c r="D629" s="69"/>
      <c r="E629" s="69"/>
      <c r="L629" s="9"/>
      <c r="M629" s="9"/>
      <c r="N629" s="9"/>
      <c r="O629" s="9"/>
      <c r="P629" s="9"/>
      <c r="Q629" s="9"/>
    </row>
    <row r="630" spans="1:17" x14ac:dyDescent="0.35">
      <c r="A630" s="69"/>
      <c r="B630" s="69"/>
      <c r="C630" s="69"/>
      <c r="D630" s="69"/>
      <c r="E630" s="69"/>
      <c r="L630" s="9"/>
      <c r="M630" s="9"/>
      <c r="N630" s="9"/>
      <c r="O630" s="9"/>
      <c r="P630" s="9"/>
      <c r="Q630" s="9"/>
    </row>
    <row r="631" spans="1:17" x14ac:dyDescent="0.35">
      <c r="A631" s="69"/>
      <c r="B631" s="69"/>
      <c r="C631" s="69"/>
      <c r="D631" s="69"/>
      <c r="E631" s="69"/>
      <c r="L631" s="9"/>
      <c r="M631" s="9"/>
      <c r="N631" s="9"/>
      <c r="O631" s="9"/>
      <c r="P631" s="9"/>
      <c r="Q631" s="9"/>
    </row>
    <row r="632" spans="1:17" x14ac:dyDescent="0.35">
      <c r="A632" s="69"/>
      <c r="B632" s="69"/>
      <c r="C632" s="69"/>
      <c r="D632" s="69"/>
      <c r="E632" s="69"/>
      <c r="L632" s="9"/>
      <c r="M632" s="9"/>
      <c r="N632" s="9"/>
      <c r="O632" s="9"/>
      <c r="P632" s="9"/>
      <c r="Q632" s="9"/>
    </row>
    <row r="633" spans="1:17" x14ac:dyDescent="0.35">
      <c r="A633" s="69"/>
      <c r="B633" s="69"/>
      <c r="C633" s="69"/>
      <c r="D633" s="69"/>
      <c r="E633" s="69"/>
      <c r="L633" s="9"/>
      <c r="M633" s="9"/>
      <c r="N633" s="9"/>
      <c r="O633" s="9"/>
      <c r="P633" s="9"/>
      <c r="Q633" s="9"/>
    </row>
    <row r="634" spans="1:17" x14ac:dyDescent="0.35">
      <c r="A634" s="58"/>
      <c r="B634" s="58"/>
      <c r="C634" s="58"/>
      <c r="D634" s="58"/>
      <c r="E634" s="58"/>
      <c r="F634" s="2" t="s">
        <v>7</v>
      </c>
      <c r="G634" s="2" t="s">
        <v>336</v>
      </c>
      <c r="H634" s="46" t="s">
        <v>338</v>
      </c>
      <c r="L634" s="9"/>
      <c r="M634" s="9"/>
      <c r="N634" s="9"/>
      <c r="O634" s="9"/>
      <c r="P634" s="9"/>
      <c r="Q634" s="9"/>
    </row>
    <row r="635" spans="1:17" ht="14.5" customHeight="1" x14ac:dyDescent="0.35">
      <c r="A635" s="63" t="s">
        <v>334</v>
      </c>
      <c r="B635" s="63"/>
      <c r="C635" s="63"/>
      <c r="D635" s="63"/>
      <c r="E635" s="63"/>
      <c r="F635" s="2" t="s">
        <v>335</v>
      </c>
      <c r="G635" s="2">
        <v>3.6</v>
      </c>
      <c r="H635" s="59">
        <v>28.5</v>
      </c>
      <c r="L635" s="9"/>
      <c r="M635" s="9"/>
      <c r="N635" s="9"/>
      <c r="O635" s="9"/>
      <c r="P635" s="9"/>
      <c r="Q635" s="9"/>
    </row>
    <row r="636" spans="1:17" x14ac:dyDescent="0.35">
      <c r="A636" s="63"/>
      <c r="B636" s="63"/>
      <c r="C636" s="63"/>
      <c r="D636" s="63"/>
      <c r="E636" s="63"/>
      <c r="F636" s="2" t="s">
        <v>337</v>
      </c>
      <c r="G636" s="2">
        <v>5.4</v>
      </c>
      <c r="H636" s="59">
        <v>27.51</v>
      </c>
      <c r="L636" s="9"/>
      <c r="M636" s="9"/>
      <c r="N636" s="9"/>
      <c r="O636" s="9"/>
      <c r="P636" s="9"/>
      <c r="Q636" s="9"/>
    </row>
    <row r="637" spans="1:17" x14ac:dyDescent="0.35">
      <c r="A637" s="63"/>
      <c r="B637" s="63"/>
      <c r="C637" s="63"/>
      <c r="D637" s="63"/>
      <c r="E637" s="63"/>
      <c r="L637" s="9"/>
      <c r="M637" s="9"/>
      <c r="N637" s="9"/>
      <c r="O637" s="9"/>
      <c r="P637" s="9"/>
      <c r="Q637" s="9"/>
    </row>
    <row r="638" spans="1:17" ht="14.5" customHeight="1" x14ac:dyDescent="0.35">
      <c r="A638" s="63"/>
      <c r="B638" s="63"/>
      <c r="C638" s="63"/>
      <c r="D638" s="63"/>
      <c r="E638" s="63"/>
      <c r="F638" s="63" t="s">
        <v>339</v>
      </c>
      <c r="G638" s="63"/>
      <c r="H638" s="63"/>
      <c r="I638" s="63"/>
      <c r="J638" s="63"/>
      <c r="K638" s="63"/>
      <c r="L638" s="63"/>
      <c r="M638" s="63"/>
      <c r="N638" s="63"/>
      <c r="O638" s="63"/>
      <c r="P638" s="63"/>
      <c r="Q638" s="9"/>
    </row>
    <row r="639" spans="1:17" x14ac:dyDescent="0.35">
      <c r="A639" s="63"/>
      <c r="B639" s="63"/>
      <c r="C639" s="63"/>
      <c r="D639" s="63"/>
      <c r="E639" s="63"/>
      <c r="F639" s="63"/>
      <c r="G639" s="63"/>
      <c r="H639" s="63"/>
      <c r="I639" s="63"/>
      <c r="J639" s="63"/>
      <c r="K639" s="63"/>
      <c r="L639" s="63"/>
      <c r="M639" s="63"/>
      <c r="N639" s="63"/>
      <c r="O639" s="63"/>
      <c r="P639" s="63"/>
      <c r="Q639" s="9"/>
    </row>
    <row r="640" spans="1:17" x14ac:dyDescent="0.35">
      <c r="A640" s="63"/>
      <c r="B640" s="63"/>
      <c r="C640" s="63"/>
      <c r="D640" s="63"/>
      <c r="E640" s="63"/>
      <c r="F640" s="63"/>
      <c r="G640" s="63"/>
      <c r="H640" s="63"/>
      <c r="I640" s="63"/>
      <c r="J640" s="63"/>
      <c r="K640" s="63"/>
      <c r="L640" s="63"/>
      <c r="M640" s="63"/>
      <c r="N640" s="63"/>
      <c r="O640" s="63"/>
      <c r="P640" s="63"/>
      <c r="Q640" s="9"/>
    </row>
    <row r="641" spans="1:17" x14ac:dyDescent="0.35">
      <c r="A641" s="63"/>
      <c r="B641" s="63"/>
      <c r="C641" s="63"/>
      <c r="D641" s="63"/>
      <c r="E641" s="63"/>
      <c r="F641" s="63"/>
      <c r="G641" s="63"/>
      <c r="H641" s="63"/>
      <c r="I641" s="63"/>
      <c r="J641" s="63"/>
      <c r="K641" s="63"/>
      <c r="L641" s="63"/>
      <c r="M641" s="63"/>
      <c r="N641" s="63"/>
      <c r="O641" s="63"/>
      <c r="P641" s="63"/>
      <c r="Q641" s="9"/>
    </row>
    <row r="642" spans="1:17" x14ac:dyDescent="0.35">
      <c r="A642" s="63"/>
      <c r="B642" s="63"/>
      <c r="C642" s="63"/>
      <c r="D642" s="63"/>
      <c r="E642" s="63"/>
      <c r="F642" s="63"/>
      <c r="G642" s="63"/>
      <c r="H642" s="63"/>
      <c r="I642" s="63"/>
      <c r="J642" s="63"/>
      <c r="K642" s="63"/>
      <c r="L642" s="63"/>
      <c r="M642" s="63"/>
      <c r="N642" s="63"/>
      <c r="O642" s="63"/>
      <c r="P642" s="63"/>
      <c r="Q642" s="9"/>
    </row>
    <row r="643" spans="1:17" x14ac:dyDescent="0.35">
      <c r="A643" s="63"/>
      <c r="B643" s="63"/>
      <c r="C643" s="63"/>
      <c r="D643" s="63"/>
      <c r="E643" s="63"/>
      <c r="F643" s="63"/>
      <c r="G643" s="63"/>
      <c r="H643" s="63"/>
      <c r="I643" s="63"/>
      <c r="J643" s="63"/>
      <c r="K643" s="63"/>
      <c r="L643" s="63"/>
      <c r="M643" s="63"/>
      <c r="N643" s="63"/>
      <c r="O643" s="63"/>
      <c r="P643" s="63"/>
      <c r="Q643" s="9"/>
    </row>
    <row r="644" spans="1:17" x14ac:dyDescent="0.35">
      <c r="A644" s="63"/>
      <c r="B644" s="63"/>
      <c r="C644" s="63"/>
      <c r="D644" s="63"/>
      <c r="E644" s="63"/>
      <c r="F644" s="63"/>
      <c r="G644" s="63"/>
      <c r="H644" s="63"/>
      <c r="I644" s="63"/>
      <c r="J644" s="63"/>
      <c r="K644" s="63"/>
      <c r="L644" s="63"/>
      <c r="M644" s="63"/>
      <c r="N644" s="63"/>
      <c r="O644" s="63"/>
      <c r="P644" s="63"/>
      <c r="Q644" s="9"/>
    </row>
    <row r="645" spans="1:17" x14ac:dyDescent="0.35">
      <c r="A645" s="63"/>
      <c r="B645" s="63"/>
      <c r="C645" s="63"/>
      <c r="D645" s="63"/>
      <c r="E645" s="63"/>
      <c r="F645" s="63"/>
      <c r="G645" s="63"/>
      <c r="H645" s="63"/>
      <c r="I645" s="63"/>
      <c r="J645" s="63"/>
      <c r="K645" s="63"/>
      <c r="L645" s="63"/>
      <c r="M645" s="63"/>
      <c r="N645" s="63"/>
      <c r="O645" s="63"/>
      <c r="P645" s="63"/>
      <c r="Q645" s="9"/>
    </row>
    <row r="646" spans="1:17" x14ac:dyDescent="0.35">
      <c r="A646" s="63"/>
      <c r="B646" s="63"/>
      <c r="C646" s="63"/>
      <c r="D646" s="63"/>
      <c r="E646" s="63"/>
      <c r="F646" s="63"/>
      <c r="G646" s="63"/>
      <c r="H646" s="63"/>
      <c r="I646" s="63"/>
      <c r="J646" s="63"/>
      <c r="K646" s="63"/>
      <c r="L646" s="63"/>
      <c r="M646" s="63"/>
      <c r="N646" s="63"/>
      <c r="O646" s="63"/>
      <c r="P646" s="63"/>
      <c r="Q646" s="9"/>
    </row>
    <row r="647" spans="1:17" x14ac:dyDescent="0.35">
      <c r="A647" s="63"/>
      <c r="B647" s="63"/>
      <c r="C647" s="63"/>
      <c r="D647" s="63"/>
      <c r="E647" s="63"/>
      <c r="F647" s="63"/>
      <c r="G647" s="63"/>
      <c r="H647" s="63"/>
      <c r="I647" s="63"/>
      <c r="J647" s="63"/>
      <c r="K647" s="63"/>
      <c r="L647" s="63"/>
      <c r="M647" s="63"/>
      <c r="N647" s="63"/>
      <c r="O647" s="63"/>
      <c r="P647" s="63"/>
      <c r="Q647" s="9"/>
    </row>
    <row r="648" spans="1:17" x14ac:dyDescent="0.35">
      <c r="A648" s="63"/>
      <c r="B648" s="63"/>
      <c r="C648" s="63"/>
      <c r="D648" s="63"/>
      <c r="E648" s="63"/>
      <c r="F648" s="63"/>
      <c r="G648" s="63"/>
      <c r="H648" s="63"/>
      <c r="I648" s="63"/>
      <c r="J648" s="63"/>
      <c r="K648" s="63"/>
      <c r="L648" s="63"/>
      <c r="M648" s="63"/>
      <c r="N648" s="63"/>
      <c r="O648" s="63"/>
      <c r="P648" s="63"/>
      <c r="Q648" s="9"/>
    </row>
    <row r="649" spans="1:17" x14ac:dyDescent="0.35">
      <c r="A649" s="41"/>
      <c r="B649" s="41"/>
      <c r="C649" s="41"/>
      <c r="D649" s="41"/>
      <c r="E649" s="41"/>
      <c r="F649" s="63"/>
      <c r="G649" s="63"/>
      <c r="H649" s="63"/>
      <c r="I649" s="63"/>
      <c r="J649" s="63"/>
      <c r="K649" s="63"/>
      <c r="L649" s="63"/>
      <c r="M649" s="63"/>
      <c r="N649" s="63"/>
      <c r="O649" s="63"/>
      <c r="P649" s="63"/>
      <c r="Q649" s="9"/>
    </row>
    <row r="650" spans="1:17" x14ac:dyDescent="0.35">
      <c r="A650" s="63" t="s">
        <v>340</v>
      </c>
      <c r="B650" s="63"/>
      <c r="C650" s="63"/>
      <c r="D650" s="63"/>
      <c r="E650" s="63"/>
      <c r="L650" s="9"/>
      <c r="M650" s="9"/>
      <c r="N650" s="9"/>
      <c r="O650" s="9"/>
      <c r="P650" s="9"/>
      <c r="Q650" s="9"/>
    </row>
    <row r="651" spans="1:17" x14ac:dyDescent="0.35">
      <c r="A651" s="63"/>
      <c r="B651" s="63"/>
      <c r="C651" s="63"/>
      <c r="D651" s="63"/>
      <c r="E651" s="63"/>
      <c r="F651" s="63" t="s">
        <v>341</v>
      </c>
      <c r="G651" s="68"/>
      <c r="H651" s="68"/>
      <c r="I651" s="68"/>
      <c r="J651" s="68"/>
      <c r="K651" s="68"/>
      <c r="L651" s="68"/>
      <c r="M651" s="68"/>
      <c r="N651" s="68"/>
      <c r="O651" s="68"/>
      <c r="P651" s="68"/>
      <c r="Q651" s="9"/>
    </row>
    <row r="652" spans="1:17" x14ac:dyDescent="0.35">
      <c r="A652" s="63"/>
      <c r="B652" s="63"/>
      <c r="C652" s="63"/>
      <c r="D652" s="63"/>
      <c r="E652" s="63"/>
      <c r="F652" s="68"/>
      <c r="G652" s="68"/>
      <c r="H652" s="68"/>
      <c r="I652" s="68"/>
      <c r="J652" s="68"/>
      <c r="K652" s="68"/>
      <c r="L652" s="68"/>
      <c r="M652" s="68"/>
      <c r="N652" s="68"/>
      <c r="O652" s="68"/>
      <c r="P652" s="68"/>
      <c r="Q652" s="9"/>
    </row>
    <row r="653" spans="1:17" x14ac:dyDescent="0.35">
      <c r="A653" s="63"/>
      <c r="B653" s="63"/>
      <c r="C653" s="63"/>
      <c r="D653" s="63"/>
      <c r="E653" s="63"/>
      <c r="F653" s="68"/>
      <c r="G653" s="68"/>
      <c r="H653" s="68"/>
      <c r="I653" s="68"/>
      <c r="J653" s="68"/>
      <c r="K653" s="68"/>
      <c r="L653" s="68"/>
      <c r="M653" s="68"/>
      <c r="N653" s="68"/>
      <c r="O653" s="68"/>
      <c r="P653" s="68"/>
      <c r="Q653" s="9"/>
    </row>
    <row r="654" spans="1:17" x14ac:dyDescent="0.35">
      <c r="A654" s="63"/>
      <c r="B654" s="63"/>
      <c r="C654" s="63"/>
      <c r="D654" s="63"/>
      <c r="E654" s="63"/>
      <c r="F654" s="68"/>
      <c r="G654" s="68"/>
      <c r="H654" s="68"/>
      <c r="I654" s="68"/>
      <c r="J654" s="68"/>
      <c r="K654" s="68"/>
      <c r="L654" s="68"/>
      <c r="M654" s="68"/>
      <c r="N654" s="68"/>
      <c r="O654" s="68"/>
      <c r="P654" s="68"/>
      <c r="Q654" s="9"/>
    </row>
    <row r="655" spans="1:17" x14ac:dyDescent="0.35">
      <c r="A655" s="63"/>
      <c r="B655" s="63"/>
      <c r="C655" s="63"/>
      <c r="D655" s="63"/>
      <c r="E655" s="63"/>
      <c r="F655" s="68"/>
      <c r="G655" s="68"/>
      <c r="H655" s="68"/>
      <c r="I655" s="68"/>
      <c r="J655" s="68"/>
      <c r="K655" s="68"/>
      <c r="L655" s="68"/>
      <c r="M655" s="68"/>
      <c r="N655" s="68"/>
      <c r="O655" s="68"/>
      <c r="P655" s="68"/>
      <c r="Q655" s="9"/>
    </row>
    <row r="656" spans="1:17" x14ac:dyDescent="0.35">
      <c r="A656" s="63"/>
      <c r="B656" s="63"/>
      <c r="C656" s="63"/>
      <c r="D656" s="63"/>
      <c r="E656" s="63"/>
      <c r="F656" s="68"/>
      <c r="G656" s="68"/>
      <c r="H656" s="68"/>
      <c r="I656" s="68"/>
      <c r="J656" s="68"/>
      <c r="K656" s="68"/>
      <c r="L656" s="68"/>
      <c r="M656" s="68"/>
      <c r="N656" s="68"/>
      <c r="O656" s="68"/>
      <c r="P656" s="68"/>
      <c r="Q656" s="9"/>
    </row>
    <row r="657" spans="1:17" x14ac:dyDescent="0.35">
      <c r="A657" s="63"/>
      <c r="B657" s="63"/>
      <c r="C657" s="63"/>
      <c r="D657" s="63"/>
      <c r="E657" s="63"/>
      <c r="F657" s="68"/>
      <c r="G657" s="68"/>
      <c r="H657" s="68"/>
      <c r="I657" s="68"/>
      <c r="J657" s="68"/>
      <c r="K657" s="68"/>
      <c r="L657" s="68"/>
      <c r="M657" s="68"/>
      <c r="N657" s="68"/>
      <c r="O657" s="68"/>
      <c r="P657" s="68"/>
      <c r="Q657" s="9"/>
    </row>
    <row r="658" spans="1:17" x14ac:dyDescent="0.35">
      <c r="A658" s="63"/>
      <c r="B658" s="63"/>
      <c r="C658" s="63"/>
      <c r="D658" s="63"/>
      <c r="E658" s="63"/>
      <c r="F658" s="68"/>
      <c r="G658" s="68"/>
      <c r="H658" s="68"/>
      <c r="I658" s="68"/>
      <c r="J658" s="68"/>
      <c r="K658" s="68"/>
      <c r="L658" s="68"/>
      <c r="M658" s="68"/>
      <c r="N658" s="68"/>
      <c r="O658" s="68"/>
      <c r="P658" s="68"/>
      <c r="Q658" s="9"/>
    </row>
    <row r="659" spans="1:17" x14ac:dyDescent="0.35">
      <c r="A659" s="63"/>
      <c r="B659" s="63"/>
      <c r="C659" s="63"/>
      <c r="D659" s="63"/>
      <c r="E659" s="63"/>
      <c r="F659" s="68"/>
      <c r="G659" s="68"/>
      <c r="H659" s="68"/>
      <c r="I659" s="68"/>
      <c r="J659" s="68"/>
      <c r="K659" s="68"/>
      <c r="L659" s="68"/>
      <c r="M659" s="68"/>
      <c r="N659" s="68"/>
      <c r="O659" s="68"/>
      <c r="P659" s="68"/>
      <c r="Q659" s="9"/>
    </row>
    <row r="660" spans="1:17" x14ac:dyDescent="0.35">
      <c r="A660" s="63"/>
      <c r="B660" s="63"/>
      <c r="C660" s="63"/>
      <c r="D660" s="63"/>
      <c r="E660" s="63"/>
      <c r="F660" s="68"/>
      <c r="G660" s="68"/>
      <c r="H660" s="68"/>
      <c r="I660" s="68"/>
      <c r="J660" s="68"/>
      <c r="K660" s="68"/>
      <c r="L660" s="68"/>
      <c r="M660" s="68"/>
      <c r="N660" s="68"/>
      <c r="O660" s="68"/>
      <c r="P660" s="68"/>
      <c r="Q660" s="9"/>
    </row>
    <row r="661" spans="1:17" ht="14.5" customHeight="1" x14ac:dyDescent="0.35">
      <c r="A661" s="63" t="s">
        <v>342</v>
      </c>
      <c r="B661" s="63"/>
      <c r="C661" s="63"/>
      <c r="D661" s="63"/>
      <c r="E661" s="63"/>
      <c r="L661" s="9"/>
      <c r="M661" s="9"/>
      <c r="N661" s="9"/>
      <c r="O661" s="9"/>
      <c r="P661" s="9"/>
      <c r="Q661" s="9"/>
    </row>
    <row r="662" spans="1:17" x14ac:dyDescent="0.35">
      <c r="A662" s="63"/>
      <c r="B662" s="63"/>
      <c r="C662" s="63"/>
      <c r="D662" s="63"/>
      <c r="E662" s="63"/>
      <c r="L662" s="9"/>
      <c r="M662" s="9"/>
      <c r="N662" s="9"/>
      <c r="O662" s="9"/>
      <c r="P662" s="9"/>
      <c r="Q662" s="9"/>
    </row>
    <row r="663" spans="1:17" x14ac:dyDescent="0.35">
      <c r="A663" s="63"/>
      <c r="B663" s="63"/>
      <c r="C663" s="63"/>
      <c r="D663" s="63"/>
      <c r="E663" s="63"/>
      <c r="L663" s="9"/>
      <c r="M663" s="9"/>
      <c r="N663" s="9"/>
      <c r="O663" s="9"/>
      <c r="P663" s="9"/>
      <c r="Q663" s="9"/>
    </row>
    <row r="664" spans="1:17" ht="14.5" customHeight="1" x14ac:dyDescent="0.35">
      <c r="A664" s="63"/>
      <c r="B664" s="63"/>
      <c r="C664" s="63"/>
      <c r="D664" s="63"/>
      <c r="E664" s="63"/>
    </row>
    <row r="665" spans="1:17" x14ac:dyDescent="0.35">
      <c r="A665" s="63"/>
      <c r="B665" s="63"/>
      <c r="C665" s="63"/>
      <c r="D665" s="63"/>
      <c r="E665" s="63"/>
    </row>
    <row r="666" spans="1:17" x14ac:dyDescent="0.35">
      <c r="A666" s="63"/>
      <c r="B666" s="63"/>
      <c r="C666" s="63"/>
      <c r="D666" s="63"/>
      <c r="E666" s="63"/>
    </row>
    <row r="667" spans="1:17" x14ac:dyDescent="0.35">
      <c r="A667" s="63"/>
      <c r="B667" s="63"/>
      <c r="C667" s="63"/>
      <c r="D667" s="63"/>
      <c r="E667" s="63"/>
    </row>
    <row r="668" spans="1:17" x14ac:dyDescent="0.35">
      <c r="A668" s="63"/>
      <c r="B668" s="63"/>
      <c r="C668" s="63"/>
      <c r="D668" s="63"/>
      <c r="E668" s="63"/>
    </row>
    <row r="669" spans="1:17" x14ac:dyDescent="0.35">
      <c r="A669" s="63"/>
      <c r="B669" s="63"/>
      <c r="C669" s="63"/>
      <c r="D669" s="63"/>
      <c r="E669" s="63"/>
    </row>
    <row r="670" spans="1:17" x14ac:dyDescent="0.35">
      <c r="A670" s="63"/>
      <c r="B670" s="63"/>
      <c r="C670" s="63"/>
      <c r="D670" s="63"/>
      <c r="E670" s="63"/>
    </row>
    <row r="671" spans="1:17" x14ac:dyDescent="0.35">
      <c r="A671" s="63"/>
      <c r="B671" s="63"/>
      <c r="C671" s="63"/>
      <c r="D671" s="63"/>
      <c r="E671" s="63"/>
    </row>
    <row r="672" spans="1:17" ht="14.5" customHeight="1" x14ac:dyDescent="0.35">
      <c r="A672" s="63"/>
      <c r="B672" s="63"/>
      <c r="C672" s="63"/>
      <c r="D672" s="63"/>
      <c r="E672" s="63"/>
    </row>
    <row r="673" spans="1:8" x14ac:dyDescent="0.35">
      <c r="A673" s="63"/>
      <c r="B673" s="63"/>
      <c r="C673" s="63"/>
      <c r="D673" s="63"/>
      <c r="E673" s="63"/>
    </row>
    <row r="674" spans="1:8" x14ac:dyDescent="0.35">
      <c r="A674" s="63"/>
      <c r="B674" s="63"/>
      <c r="C674" s="63"/>
      <c r="D674" s="63"/>
      <c r="E674" s="63"/>
    </row>
    <row r="675" spans="1:8" x14ac:dyDescent="0.35">
      <c r="A675" s="9"/>
      <c r="B675" s="9"/>
      <c r="C675" s="9"/>
      <c r="D675" s="9"/>
      <c r="E675" s="9"/>
    </row>
    <row r="676" spans="1:8" x14ac:dyDescent="0.35">
      <c r="A676" s="67" t="s">
        <v>343</v>
      </c>
      <c r="B676" s="67"/>
      <c r="C676" s="67"/>
      <c r="D676" s="67"/>
      <c r="E676" s="67"/>
    </row>
    <row r="677" spans="1:8" ht="14.5" customHeight="1" x14ac:dyDescent="0.35">
      <c r="A677" s="63" t="s">
        <v>344</v>
      </c>
      <c r="B677" s="63"/>
      <c r="C677" s="63"/>
      <c r="D677" s="63"/>
      <c r="E677" s="63"/>
      <c r="F677" s="41"/>
      <c r="G677" s="41"/>
      <c r="H677" s="41"/>
    </row>
    <row r="678" spans="1:8" x14ac:dyDescent="0.35">
      <c r="A678" s="63"/>
      <c r="B678" s="63"/>
      <c r="C678" s="63"/>
      <c r="D678" s="63"/>
      <c r="E678" s="63"/>
      <c r="F678" s="41"/>
      <c r="G678" s="41"/>
      <c r="H678" s="41"/>
    </row>
    <row r="679" spans="1:8" x14ac:dyDescent="0.35">
      <c r="A679" s="63"/>
      <c r="B679" s="63"/>
      <c r="C679" s="63"/>
      <c r="D679" s="63"/>
      <c r="E679" s="63"/>
      <c r="F679" s="41"/>
      <c r="G679" s="41"/>
      <c r="H679" s="41"/>
    </row>
    <row r="680" spans="1:8" x14ac:dyDescent="0.35">
      <c r="A680" s="63"/>
      <c r="B680" s="63"/>
      <c r="C680" s="63"/>
      <c r="D680" s="63"/>
      <c r="E680" s="63"/>
      <c r="F680" s="41"/>
      <c r="G680" s="41"/>
      <c r="H680" s="41"/>
    </row>
    <row r="681" spans="1:8" x14ac:dyDescent="0.35">
      <c r="A681" s="63"/>
      <c r="B681" s="63"/>
      <c r="C681" s="63"/>
      <c r="D681" s="63"/>
      <c r="E681" s="63"/>
      <c r="F681" s="41"/>
      <c r="G681" s="41"/>
      <c r="H681" s="41"/>
    </row>
    <row r="682" spans="1:8" x14ac:dyDescent="0.35">
      <c r="A682" s="63"/>
      <c r="B682" s="63"/>
      <c r="C682" s="63"/>
      <c r="D682" s="63"/>
      <c r="E682" s="63"/>
      <c r="F682" s="41"/>
      <c r="G682" s="41"/>
      <c r="H682" s="41"/>
    </row>
    <row r="683" spans="1:8" x14ac:dyDescent="0.35">
      <c r="A683" s="63"/>
      <c r="B683" s="63"/>
      <c r="C683" s="63"/>
      <c r="D683" s="63"/>
      <c r="E683" s="63"/>
      <c r="F683" s="41"/>
      <c r="G683" s="41"/>
      <c r="H683" s="41"/>
    </row>
    <row r="684" spans="1:8" x14ac:dyDescent="0.35">
      <c r="A684" s="63"/>
      <c r="B684" s="63"/>
      <c r="C684" s="63"/>
      <c r="D684" s="63"/>
      <c r="E684" s="63"/>
      <c r="F684" s="41"/>
      <c r="G684" s="41"/>
      <c r="H684" s="41"/>
    </row>
    <row r="685" spans="1:8" x14ac:dyDescent="0.35">
      <c r="A685" s="63"/>
      <c r="B685" s="63"/>
      <c r="C685" s="63"/>
      <c r="D685" s="63"/>
      <c r="E685" s="63"/>
      <c r="F685" s="41"/>
      <c r="G685" s="41"/>
      <c r="H685" s="41"/>
    </row>
    <row r="686" spans="1:8" x14ac:dyDescent="0.35">
      <c r="A686" s="63"/>
      <c r="B686" s="63"/>
      <c r="C686" s="63"/>
      <c r="D686" s="63"/>
      <c r="E686" s="63"/>
      <c r="F686" s="41"/>
      <c r="G686" s="41"/>
      <c r="H686" s="41"/>
    </row>
    <row r="687" spans="1:8" x14ac:dyDescent="0.35">
      <c r="A687" s="63"/>
      <c r="B687" s="63"/>
      <c r="C687" s="63"/>
      <c r="D687" s="63"/>
      <c r="E687" s="63"/>
      <c r="F687" s="41"/>
      <c r="G687" s="41"/>
      <c r="H687" s="41"/>
    </row>
    <row r="688" spans="1:8" x14ac:dyDescent="0.35">
      <c r="A688" s="63"/>
      <c r="B688" s="63"/>
      <c r="C688" s="63"/>
      <c r="D688" s="63"/>
      <c r="E688" s="63"/>
      <c r="F688" s="41"/>
      <c r="G688" s="41"/>
      <c r="H688" s="41"/>
    </row>
    <row r="689" spans="1:17" x14ac:dyDescent="0.35">
      <c r="A689" s="63"/>
      <c r="B689" s="63"/>
      <c r="C689" s="63"/>
      <c r="D689" s="63"/>
      <c r="E689" s="63"/>
      <c r="F689" s="41"/>
      <c r="G689" s="41"/>
      <c r="H689" s="41"/>
    </row>
    <row r="690" spans="1:17" x14ac:dyDescent="0.35">
      <c r="A690" s="63"/>
      <c r="B690" s="63"/>
      <c r="C690" s="63"/>
      <c r="D690" s="63"/>
      <c r="E690" s="63"/>
      <c r="F690" s="41"/>
      <c r="G690" s="41"/>
      <c r="H690" s="41"/>
    </row>
    <row r="691" spans="1:17" x14ac:dyDescent="0.35">
      <c r="A691" s="63"/>
      <c r="B691" s="63"/>
      <c r="C691" s="63"/>
      <c r="D691" s="63"/>
      <c r="E691" s="63"/>
      <c r="F691" s="41"/>
      <c r="G691" s="41"/>
      <c r="H691" s="41"/>
    </row>
    <row r="692" spans="1:17" x14ac:dyDescent="0.35">
      <c r="A692" s="63"/>
      <c r="B692" s="63"/>
      <c r="C692" s="63"/>
      <c r="D692" s="63"/>
      <c r="E692" s="63"/>
      <c r="F692" s="41"/>
      <c r="G692" s="41"/>
      <c r="H692" s="41"/>
    </row>
    <row r="693" spans="1:17" x14ac:dyDescent="0.35">
      <c r="A693" s="63"/>
      <c r="B693" s="63"/>
      <c r="C693" s="63"/>
      <c r="D693" s="63"/>
      <c r="E693" s="63"/>
      <c r="F693" s="41"/>
      <c r="G693" s="41"/>
      <c r="H693" s="41"/>
    </row>
    <row r="694" spans="1:17" x14ac:dyDescent="0.35">
      <c r="A694" s="63"/>
      <c r="B694" s="63"/>
      <c r="C694" s="63"/>
      <c r="D694" s="63"/>
      <c r="E694" s="63"/>
      <c r="F694" s="41"/>
      <c r="G694" s="41"/>
      <c r="H694" s="41"/>
    </row>
    <row r="695" spans="1:17" x14ac:dyDescent="0.35">
      <c r="A695" s="63"/>
      <c r="B695" s="63"/>
      <c r="C695" s="63"/>
      <c r="D695" s="63"/>
      <c r="E695" s="63"/>
      <c r="F695" s="41"/>
      <c r="G695" s="41"/>
      <c r="H695" s="41"/>
    </row>
    <row r="696" spans="1:17" x14ac:dyDescent="0.35">
      <c r="A696" s="63"/>
      <c r="B696" s="63"/>
      <c r="C696" s="63"/>
      <c r="D696" s="63"/>
      <c r="E696" s="63"/>
      <c r="F696" s="41"/>
      <c r="G696" s="41"/>
      <c r="H696" s="41"/>
    </row>
    <row r="697" spans="1:17" x14ac:dyDescent="0.35">
      <c r="A697" s="63"/>
      <c r="B697" s="63"/>
      <c r="C697" s="63"/>
      <c r="D697" s="63"/>
      <c r="E697" s="63"/>
      <c r="F697" s="41"/>
      <c r="G697" s="41"/>
      <c r="H697" s="41"/>
    </row>
    <row r="698" spans="1:17" x14ac:dyDescent="0.35">
      <c r="A698" s="63"/>
      <c r="B698" s="63"/>
      <c r="C698" s="63"/>
      <c r="D698" s="63"/>
      <c r="E698" s="63"/>
      <c r="F698" s="41"/>
      <c r="G698" s="41"/>
      <c r="H698" s="41"/>
    </row>
    <row r="699" spans="1:17" x14ac:dyDescent="0.35">
      <c r="A699" s="63"/>
      <c r="B699" s="63"/>
      <c r="C699" s="63"/>
      <c r="D699" s="63"/>
      <c r="E699" s="63"/>
      <c r="F699" s="41"/>
      <c r="G699" s="41"/>
      <c r="H699" s="41"/>
      <c r="L699" s="9"/>
      <c r="M699" s="9"/>
      <c r="N699" s="9"/>
      <c r="O699" s="9"/>
      <c r="P699" s="9"/>
      <c r="Q699" s="9"/>
    </row>
    <row r="700" spans="1:17" x14ac:dyDescent="0.35">
      <c r="A700" s="63"/>
      <c r="B700" s="63"/>
      <c r="C700" s="63"/>
      <c r="D700" s="63"/>
      <c r="E700" s="63"/>
      <c r="F700" s="41"/>
      <c r="G700" s="41"/>
      <c r="H700" s="41"/>
      <c r="L700" s="9"/>
      <c r="M700" s="9"/>
      <c r="N700" s="9"/>
      <c r="O700" s="9"/>
      <c r="P700" s="9"/>
      <c r="Q700" s="9"/>
    </row>
    <row r="701" spans="1:17" x14ac:dyDescent="0.35">
      <c r="A701" s="63"/>
      <c r="B701" s="63"/>
      <c r="C701" s="63"/>
      <c r="D701" s="63"/>
      <c r="E701" s="63"/>
      <c r="F701" s="41"/>
      <c r="G701" s="41"/>
      <c r="H701" s="41"/>
      <c r="L701" s="9"/>
      <c r="M701" s="9"/>
      <c r="N701" s="9"/>
      <c r="O701" s="9"/>
      <c r="P701" s="9"/>
      <c r="Q701" s="9"/>
    </row>
    <row r="702" spans="1:17" x14ac:dyDescent="0.35">
      <c r="A702" s="63"/>
      <c r="B702" s="63"/>
      <c r="C702" s="63"/>
      <c r="D702" s="63"/>
      <c r="E702" s="63"/>
      <c r="F702" s="41"/>
      <c r="G702" s="41"/>
      <c r="H702" s="41"/>
      <c r="L702" s="9"/>
      <c r="M702" s="9"/>
      <c r="N702" s="9"/>
      <c r="O702" s="9"/>
      <c r="P702" s="9"/>
      <c r="Q702" s="9"/>
    </row>
    <row r="703" spans="1:17" x14ac:dyDescent="0.35">
      <c r="A703" s="63"/>
      <c r="B703" s="63"/>
      <c r="C703" s="63"/>
      <c r="D703" s="63"/>
      <c r="E703" s="63"/>
      <c r="F703" s="41"/>
      <c r="G703" s="41"/>
      <c r="H703" s="41"/>
      <c r="L703" s="9"/>
      <c r="M703" s="9"/>
      <c r="N703" s="9"/>
      <c r="O703" s="9"/>
      <c r="P703" s="9"/>
      <c r="Q703" s="9"/>
    </row>
    <row r="704" spans="1:17" x14ac:dyDescent="0.35">
      <c r="A704" s="63"/>
      <c r="B704" s="63"/>
      <c r="C704" s="63"/>
      <c r="D704" s="63"/>
      <c r="E704" s="63"/>
      <c r="F704" s="41"/>
      <c r="G704" s="41"/>
      <c r="H704" s="41"/>
      <c r="L704" s="9"/>
      <c r="M704" s="9"/>
      <c r="N704" s="9"/>
      <c r="O704" s="9"/>
      <c r="P704" s="9"/>
      <c r="Q704" s="9"/>
    </row>
    <row r="705" spans="1:17" x14ac:dyDescent="0.35">
      <c r="A705" s="63"/>
      <c r="B705" s="63"/>
      <c r="C705" s="63"/>
      <c r="D705" s="63"/>
      <c r="E705" s="63"/>
      <c r="F705" s="41"/>
      <c r="G705" s="41"/>
      <c r="H705" s="41"/>
      <c r="L705" s="9"/>
      <c r="M705" s="9"/>
      <c r="N705" s="9"/>
      <c r="O705" s="9"/>
      <c r="P705" s="9"/>
      <c r="Q705" s="9"/>
    </row>
    <row r="706" spans="1:17" x14ac:dyDescent="0.35">
      <c r="A706" s="63"/>
      <c r="B706" s="63"/>
      <c r="C706" s="63"/>
      <c r="D706" s="63"/>
      <c r="E706" s="63"/>
      <c r="F706" s="41"/>
      <c r="G706" s="41"/>
      <c r="H706" s="41"/>
      <c r="L706" s="9"/>
      <c r="M706" s="9"/>
      <c r="N706" s="9"/>
      <c r="O706" s="9"/>
      <c r="P706" s="9"/>
      <c r="Q706" s="9"/>
    </row>
    <row r="707" spans="1:17" x14ac:dyDescent="0.35">
      <c r="A707" s="63"/>
      <c r="B707" s="63"/>
      <c r="C707" s="63"/>
      <c r="D707" s="63"/>
      <c r="E707" s="63"/>
      <c r="F707" s="41"/>
      <c r="G707" s="41"/>
      <c r="H707" s="41"/>
      <c r="L707" s="9"/>
      <c r="M707" s="9"/>
      <c r="N707" s="9"/>
      <c r="O707" s="9"/>
      <c r="P707" s="9"/>
      <c r="Q707" s="9"/>
    </row>
    <row r="708" spans="1:17" x14ac:dyDescent="0.35">
      <c r="A708" s="63"/>
      <c r="B708" s="63"/>
      <c r="C708" s="63"/>
      <c r="D708" s="63"/>
      <c r="E708" s="63"/>
      <c r="F708" s="41"/>
      <c r="G708" s="41"/>
      <c r="H708" s="41"/>
      <c r="L708" s="9"/>
      <c r="M708" s="9"/>
      <c r="N708" s="9"/>
      <c r="O708" s="9"/>
      <c r="P708" s="9"/>
      <c r="Q708" s="9"/>
    </row>
    <row r="709" spans="1:17" x14ac:dyDescent="0.35">
      <c r="A709" s="63"/>
      <c r="B709" s="63"/>
      <c r="C709" s="63"/>
      <c r="D709" s="63"/>
      <c r="E709" s="63"/>
      <c r="F709" s="41"/>
      <c r="G709" s="41"/>
      <c r="H709" s="41"/>
      <c r="L709" s="9"/>
      <c r="M709" s="9"/>
      <c r="N709" s="9"/>
      <c r="O709" s="9"/>
      <c r="P709" s="9"/>
      <c r="Q709" s="9"/>
    </row>
    <row r="710" spans="1:17" x14ac:dyDescent="0.35">
      <c r="A710" s="63"/>
      <c r="B710" s="63"/>
      <c r="C710" s="63"/>
      <c r="D710" s="63"/>
      <c r="E710" s="63"/>
      <c r="F710" s="41"/>
      <c r="G710" s="41"/>
      <c r="H710" s="41"/>
      <c r="L710" s="9"/>
      <c r="M710" s="9"/>
      <c r="N710" s="9"/>
      <c r="O710" s="9"/>
      <c r="P710" s="9"/>
      <c r="Q710" s="9"/>
    </row>
    <row r="711" spans="1:17" x14ac:dyDescent="0.35">
      <c r="A711" s="63"/>
      <c r="B711" s="63"/>
      <c r="C711" s="63"/>
      <c r="D711" s="63"/>
      <c r="E711" s="63"/>
      <c r="F711" s="41"/>
      <c r="G711" s="41"/>
      <c r="H711" s="41"/>
      <c r="L711" s="9"/>
      <c r="M711" s="9"/>
      <c r="N711" s="9"/>
      <c r="O711" s="9"/>
      <c r="P711" s="9"/>
      <c r="Q711" s="9"/>
    </row>
    <row r="712" spans="1:17" x14ac:dyDescent="0.35">
      <c r="A712" s="9"/>
      <c r="B712" s="9"/>
      <c r="C712" s="9"/>
      <c r="D712" s="9"/>
      <c r="E712" s="9"/>
      <c r="F712" s="41"/>
      <c r="G712" s="41"/>
      <c r="H712" s="41"/>
      <c r="L712" s="9"/>
      <c r="M712" s="9"/>
      <c r="N712" s="9"/>
      <c r="O712" s="9"/>
      <c r="P712" s="9"/>
      <c r="Q712" s="9"/>
    </row>
    <row r="713" spans="1:17" x14ac:dyDescent="0.35">
      <c r="A713" s="63" t="s">
        <v>345</v>
      </c>
      <c r="B713" s="63"/>
      <c r="C713" s="63"/>
      <c r="D713" s="63"/>
      <c r="E713" s="63"/>
      <c r="F713" s="41"/>
      <c r="G713" s="41"/>
      <c r="H713" s="41"/>
      <c r="L713" s="9"/>
      <c r="M713" s="9"/>
      <c r="N713" s="9"/>
      <c r="O713" s="9"/>
      <c r="P713" s="9"/>
      <c r="Q713" s="9"/>
    </row>
    <row r="714" spans="1:17" x14ac:dyDescent="0.35">
      <c r="A714" s="63"/>
      <c r="B714" s="63"/>
      <c r="C714" s="63"/>
      <c r="D714" s="63"/>
      <c r="E714" s="63"/>
      <c r="F714" s="41"/>
      <c r="G714" s="41"/>
      <c r="H714" s="41"/>
      <c r="L714" s="9"/>
      <c r="M714" s="9"/>
      <c r="N714" s="9"/>
      <c r="O714" s="9"/>
      <c r="P714" s="9"/>
      <c r="Q714" s="9"/>
    </row>
    <row r="715" spans="1:17" x14ac:dyDescent="0.35">
      <c r="A715" s="63"/>
      <c r="B715" s="63"/>
      <c r="C715" s="63"/>
      <c r="D715" s="63"/>
      <c r="E715" s="63"/>
      <c r="F715" s="41"/>
      <c r="G715" s="41"/>
      <c r="H715" s="41"/>
      <c r="L715" s="9"/>
      <c r="M715" s="9"/>
      <c r="N715" s="9"/>
      <c r="O715" s="9"/>
      <c r="P715" s="9"/>
      <c r="Q715" s="9"/>
    </row>
    <row r="716" spans="1:17" x14ac:dyDescent="0.35">
      <c r="A716" s="63"/>
      <c r="B716" s="63"/>
      <c r="C716" s="63"/>
      <c r="D716" s="63"/>
      <c r="E716" s="63"/>
      <c r="F716" s="41"/>
      <c r="G716" s="41"/>
      <c r="H716" s="41"/>
      <c r="L716" s="9"/>
      <c r="M716" s="9"/>
      <c r="N716" s="9"/>
      <c r="O716" s="9"/>
      <c r="P716" s="9"/>
      <c r="Q716" s="9"/>
    </row>
    <row r="717" spans="1:17" x14ac:dyDescent="0.35">
      <c r="A717" s="63"/>
      <c r="B717" s="63"/>
      <c r="C717" s="63"/>
      <c r="D717" s="63"/>
      <c r="E717" s="63"/>
      <c r="F717" s="41"/>
      <c r="G717" s="41"/>
      <c r="H717" s="41"/>
      <c r="L717" s="9"/>
      <c r="M717" s="9"/>
      <c r="N717" s="9"/>
      <c r="O717" s="9"/>
      <c r="P717" s="9"/>
      <c r="Q717" s="9"/>
    </row>
    <row r="718" spans="1:17" x14ac:dyDescent="0.35">
      <c r="A718" s="63"/>
      <c r="B718" s="63"/>
      <c r="C718" s="63"/>
      <c r="D718" s="63"/>
      <c r="E718" s="63"/>
      <c r="F718" s="41"/>
      <c r="G718" s="41"/>
      <c r="H718" s="41"/>
      <c r="L718" s="9"/>
      <c r="M718" s="9"/>
      <c r="N718" s="9"/>
      <c r="O718" s="9"/>
      <c r="P718" s="9"/>
      <c r="Q718" s="9"/>
    </row>
    <row r="719" spans="1:17" x14ac:dyDescent="0.35">
      <c r="A719" s="63"/>
      <c r="B719" s="63"/>
      <c r="C719" s="63"/>
      <c r="D719" s="63"/>
      <c r="E719" s="63"/>
      <c r="F719" s="41"/>
      <c r="G719" s="41"/>
      <c r="H719" s="41"/>
      <c r="L719" s="9"/>
      <c r="M719" s="9"/>
      <c r="N719" s="9"/>
      <c r="O719" s="9"/>
      <c r="P719" s="9"/>
      <c r="Q719" s="9"/>
    </row>
    <row r="720" spans="1:17" x14ac:dyDescent="0.35">
      <c r="A720" s="63"/>
      <c r="B720" s="63"/>
      <c r="C720" s="63"/>
      <c r="D720" s="63"/>
      <c r="E720" s="63"/>
      <c r="F720" s="41"/>
      <c r="G720" s="41"/>
      <c r="H720" s="41"/>
      <c r="L720" s="9"/>
      <c r="M720" s="9"/>
      <c r="N720" s="9"/>
      <c r="O720" s="9"/>
      <c r="P720" s="9"/>
      <c r="Q720" s="9"/>
    </row>
    <row r="721" spans="1:17" x14ac:dyDescent="0.35">
      <c r="A721" s="63"/>
      <c r="B721" s="63"/>
      <c r="C721" s="63"/>
      <c r="D721" s="63"/>
      <c r="E721" s="63"/>
      <c r="F721" s="41"/>
      <c r="G721" s="41"/>
      <c r="H721" s="41"/>
      <c r="L721" s="9"/>
      <c r="M721" s="9"/>
      <c r="N721" s="9"/>
      <c r="O721" s="9"/>
      <c r="P721" s="9"/>
      <c r="Q721" s="9"/>
    </row>
    <row r="722" spans="1:17" x14ac:dyDescent="0.35">
      <c r="A722" s="63"/>
      <c r="B722" s="63"/>
      <c r="C722" s="63"/>
      <c r="D722" s="63"/>
      <c r="E722" s="63"/>
      <c r="F722" s="41"/>
      <c r="G722" s="41"/>
      <c r="H722" s="41"/>
      <c r="L722" s="9"/>
      <c r="M722" s="9"/>
      <c r="N722" s="9"/>
      <c r="O722" s="9"/>
      <c r="P722" s="9"/>
      <c r="Q722" s="9"/>
    </row>
    <row r="723" spans="1:17" x14ac:dyDescent="0.35">
      <c r="A723" s="63"/>
      <c r="B723" s="63"/>
      <c r="C723" s="63"/>
      <c r="D723" s="63"/>
      <c r="E723" s="63"/>
      <c r="F723" s="41"/>
      <c r="G723" s="41"/>
      <c r="H723" s="41"/>
      <c r="L723" s="9"/>
      <c r="M723" s="9"/>
      <c r="N723" s="9"/>
      <c r="O723" s="9"/>
      <c r="P723" s="9"/>
      <c r="Q723" s="9"/>
    </row>
    <row r="724" spans="1:17" x14ac:dyDescent="0.35">
      <c r="A724" s="63"/>
      <c r="B724" s="63"/>
      <c r="C724" s="63"/>
      <c r="D724" s="63"/>
      <c r="E724" s="63"/>
      <c r="F724" s="41"/>
      <c r="G724" s="41"/>
      <c r="H724" s="41"/>
      <c r="L724" s="9"/>
      <c r="M724" s="9"/>
      <c r="N724" s="9"/>
      <c r="O724" s="9"/>
      <c r="P724" s="9"/>
      <c r="Q724" s="9"/>
    </row>
    <row r="725" spans="1:17" x14ac:dyDescent="0.35">
      <c r="A725" s="63"/>
      <c r="B725" s="63"/>
      <c r="C725" s="63"/>
      <c r="D725" s="63"/>
      <c r="E725" s="63"/>
      <c r="F725" s="41"/>
      <c r="G725" s="41"/>
      <c r="H725" s="41"/>
      <c r="L725" s="9"/>
      <c r="M725" s="9"/>
      <c r="N725" s="9"/>
      <c r="O725" s="9"/>
      <c r="P725" s="9"/>
      <c r="Q725" s="9"/>
    </row>
    <row r="726" spans="1:17" x14ac:dyDescent="0.35">
      <c r="A726" s="63"/>
      <c r="B726" s="63"/>
      <c r="C726" s="63"/>
      <c r="D726" s="63"/>
      <c r="E726" s="63"/>
      <c r="F726" s="41"/>
      <c r="G726" s="41"/>
      <c r="H726" s="41"/>
      <c r="L726" s="9"/>
      <c r="M726" s="9"/>
      <c r="N726" s="9"/>
      <c r="O726" s="9"/>
      <c r="P726" s="9"/>
      <c r="Q726" s="9"/>
    </row>
    <row r="727" spans="1:17" x14ac:dyDescent="0.35">
      <c r="A727" s="63"/>
      <c r="B727" s="63"/>
      <c r="C727" s="63"/>
      <c r="D727" s="63"/>
      <c r="E727" s="63"/>
      <c r="F727" s="41"/>
      <c r="G727" s="41"/>
      <c r="H727" s="41"/>
      <c r="L727" s="9"/>
      <c r="M727" s="9"/>
      <c r="N727" s="9"/>
      <c r="O727" s="9"/>
      <c r="P727" s="9"/>
      <c r="Q727" s="9"/>
    </row>
    <row r="728" spans="1:17" x14ac:dyDescent="0.35">
      <c r="A728" s="63"/>
      <c r="B728" s="63"/>
      <c r="C728" s="63"/>
      <c r="D728" s="63"/>
      <c r="E728" s="63"/>
      <c r="F728" s="41"/>
      <c r="G728" s="41"/>
      <c r="H728" s="41"/>
      <c r="L728" s="9"/>
      <c r="M728" s="9"/>
      <c r="N728" s="9"/>
      <c r="O728" s="9"/>
      <c r="P728" s="9"/>
      <c r="Q728" s="9"/>
    </row>
    <row r="729" spans="1:17" x14ac:dyDescent="0.35">
      <c r="A729" s="63"/>
      <c r="B729" s="63"/>
      <c r="C729" s="63"/>
      <c r="D729" s="63"/>
      <c r="E729" s="63"/>
      <c r="F729" s="41"/>
      <c r="G729" s="41"/>
      <c r="H729" s="41"/>
      <c r="L729" s="9"/>
      <c r="M729" s="9"/>
      <c r="N729" s="9"/>
      <c r="O729" s="9"/>
      <c r="P729" s="9"/>
      <c r="Q729" s="9"/>
    </row>
    <row r="730" spans="1:17" x14ac:dyDescent="0.35">
      <c r="A730" s="63"/>
      <c r="B730" s="63"/>
      <c r="C730" s="63"/>
      <c r="D730" s="63"/>
      <c r="E730" s="63"/>
      <c r="F730" s="41"/>
      <c r="G730" s="41"/>
      <c r="H730" s="41"/>
      <c r="L730" s="9"/>
      <c r="M730" s="9"/>
      <c r="N730" s="9"/>
      <c r="O730" s="9"/>
      <c r="P730" s="9"/>
      <c r="Q730" s="9"/>
    </row>
    <row r="731" spans="1:17" x14ac:dyDescent="0.35">
      <c r="A731" s="63"/>
      <c r="B731" s="63"/>
      <c r="C731" s="63"/>
      <c r="D731" s="63"/>
      <c r="E731" s="63"/>
      <c r="F731" s="41"/>
      <c r="G731" s="41"/>
      <c r="H731" s="41"/>
      <c r="L731" s="9"/>
      <c r="M731" s="9"/>
      <c r="N731" s="9"/>
      <c r="O731" s="9"/>
      <c r="P731" s="9"/>
      <c r="Q731" s="9"/>
    </row>
    <row r="732" spans="1:17" x14ac:dyDescent="0.35">
      <c r="A732" s="63"/>
      <c r="B732" s="63"/>
      <c r="C732" s="63"/>
      <c r="D732" s="63"/>
      <c r="E732" s="63"/>
      <c r="F732" s="41"/>
      <c r="G732" s="41"/>
      <c r="H732" s="41"/>
      <c r="L732" s="9"/>
      <c r="M732" s="9"/>
      <c r="N732" s="9"/>
      <c r="O732" s="9"/>
      <c r="P732" s="9"/>
      <c r="Q732" s="9"/>
    </row>
    <row r="733" spans="1:17" x14ac:dyDescent="0.35">
      <c r="A733" s="63"/>
      <c r="B733" s="63"/>
      <c r="C733" s="63"/>
      <c r="D733" s="63"/>
      <c r="E733" s="63"/>
      <c r="F733" s="41"/>
      <c r="G733" s="41"/>
      <c r="H733" s="41"/>
      <c r="L733" s="9"/>
      <c r="M733" s="9"/>
      <c r="N733" s="9"/>
      <c r="O733" s="9"/>
      <c r="P733" s="9"/>
      <c r="Q733" s="9"/>
    </row>
    <row r="734" spans="1:17" x14ac:dyDescent="0.35">
      <c r="A734" s="63"/>
      <c r="B734" s="63"/>
      <c r="C734" s="63"/>
      <c r="D734" s="63"/>
      <c r="E734" s="63"/>
      <c r="F734" s="41"/>
      <c r="G734" s="41"/>
      <c r="H734" s="41"/>
      <c r="L734" s="9"/>
      <c r="M734" s="9"/>
      <c r="N734" s="9"/>
      <c r="O734" s="9"/>
      <c r="P734" s="9"/>
      <c r="Q734" s="9"/>
    </row>
    <row r="735" spans="1:17" x14ac:dyDescent="0.35">
      <c r="A735" s="63"/>
      <c r="B735" s="63"/>
      <c r="C735" s="63"/>
      <c r="D735" s="63"/>
      <c r="E735" s="63"/>
      <c r="F735" s="41"/>
      <c r="G735" s="41"/>
      <c r="H735" s="41"/>
      <c r="L735" s="9"/>
      <c r="M735" s="9"/>
      <c r="N735" s="9"/>
      <c r="O735" s="9"/>
      <c r="P735" s="9"/>
      <c r="Q735" s="9"/>
    </row>
    <row r="736" spans="1:17" x14ac:dyDescent="0.35">
      <c r="A736" s="63"/>
      <c r="B736" s="63"/>
      <c r="C736" s="63"/>
      <c r="D736" s="63"/>
      <c r="E736" s="63"/>
      <c r="F736" s="41"/>
      <c r="G736" s="41"/>
      <c r="H736" s="41"/>
      <c r="L736" s="9"/>
      <c r="M736" s="9"/>
      <c r="N736" s="9"/>
      <c r="O736" s="9"/>
      <c r="P736" s="9"/>
      <c r="Q736" s="9"/>
    </row>
    <row r="737" spans="1:17" x14ac:dyDescent="0.35">
      <c r="A737" s="63"/>
      <c r="B737" s="63"/>
      <c r="C737" s="63"/>
      <c r="D737" s="63"/>
      <c r="E737" s="63"/>
      <c r="F737" s="41"/>
      <c r="G737" s="41"/>
      <c r="H737" s="41"/>
      <c r="L737" s="9"/>
      <c r="M737" s="9"/>
      <c r="N737" s="9"/>
      <c r="O737" s="9"/>
      <c r="P737" s="9"/>
      <c r="Q737" s="9"/>
    </row>
    <row r="738" spans="1:17" x14ac:dyDescent="0.35">
      <c r="A738" s="63"/>
      <c r="B738" s="63"/>
      <c r="C738" s="63"/>
      <c r="D738" s="63"/>
      <c r="E738" s="63"/>
      <c r="F738" s="41"/>
      <c r="G738" s="41"/>
      <c r="H738" s="41"/>
      <c r="L738" s="9"/>
      <c r="M738" s="9"/>
      <c r="N738" s="9"/>
      <c r="O738" s="9"/>
      <c r="P738" s="9"/>
      <c r="Q738" s="9"/>
    </row>
    <row r="739" spans="1:17" x14ac:dyDescent="0.35">
      <c r="A739" s="63"/>
      <c r="B739" s="63"/>
      <c r="C739" s="63"/>
      <c r="D739" s="63"/>
      <c r="E739" s="63"/>
      <c r="F739" s="41"/>
      <c r="G739" s="41"/>
      <c r="H739" s="41"/>
      <c r="L739" s="9"/>
      <c r="M739" s="9"/>
      <c r="N739" s="9"/>
      <c r="O739" s="9"/>
      <c r="P739" s="9"/>
      <c r="Q739" s="9"/>
    </row>
    <row r="740" spans="1:17" ht="18.5" customHeight="1" x14ac:dyDescent="0.35">
      <c r="A740" s="63"/>
      <c r="B740" s="63"/>
      <c r="C740" s="63"/>
      <c r="D740" s="63"/>
      <c r="E740" s="63"/>
      <c r="F740" s="41"/>
      <c r="G740" s="41"/>
      <c r="H740" s="41"/>
      <c r="L740" s="9"/>
      <c r="M740" s="9"/>
      <c r="N740" s="9"/>
      <c r="O740" s="9"/>
      <c r="P740" s="9"/>
      <c r="Q740" s="9"/>
    </row>
    <row r="741" spans="1:17" ht="18.5" customHeight="1" x14ac:dyDescent="0.35">
      <c r="A741" s="63"/>
      <c r="B741" s="63"/>
      <c r="C741" s="63"/>
      <c r="D741" s="63"/>
      <c r="E741" s="63"/>
      <c r="F741" s="41"/>
      <c r="G741" s="41"/>
      <c r="H741" s="41"/>
      <c r="L741" s="9"/>
      <c r="M741" s="9"/>
      <c r="N741" s="9"/>
      <c r="O741" s="9"/>
      <c r="P741" s="9"/>
      <c r="Q741" s="9"/>
    </row>
    <row r="742" spans="1:17" ht="18.5" customHeight="1" x14ac:dyDescent="0.35">
      <c r="A742" s="63"/>
      <c r="B742" s="63"/>
      <c r="C742" s="63"/>
      <c r="D742" s="63"/>
      <c r="E742" s="63"/>
      <c r="F742" s="41"/>
      <c r="G742" s="41"/>
      <c r="H742" s="41"/>
      <c r="L742" s="9"/>
      <c r="M742" s="9"/>
      <c r="N742" s="9"/>
      <c r="O742" s="9"/>
      <c r="P742" s="9"/>
      <c r="Q742" s="9"/>
    </row>
    <row r="743" spans="1:17" ht="18.5" customHeight="1" x14ac:dyDescent="0.35">
      <c r="A743" s="63"/>
      <c r="B743" s="63"/>
      <c r="C743" s="63"/>
      <c r="D743" s="63"/>
      <c r="E743" s="63"/>
      <c r="F743" s="41"/>
      <c r="G743" s="41"/>
      <c r="H743" s="41"/>
      <c r="L743" s="9"/>
      <c r="M743" s="9"/>
      <c r="N743" s="9"/>
      <c r="O743" s="9"/>
      <c r="P743" s="9"/>
      <c r="Q743" s="9"/>
    </row>
    <row r="744" spans="1:17" ht="18.5" customHeight="1" x14ac:dyDescent="0.35">
      <c r="A744" s="63"/>
      <c r="B744" s="63"/>
      <c r="C744" s="63"/>
      <c r="D744" s="63"/>
      <c r="E744" s="63"/>
      <c r="F744" s="41"/>
      <c r="G744" s="41"/>
      <c r="H744" s="41"/>
      <c r="L744" s="9"/>
      <c r="M744" s="9"/>
      <c r="N744" s="9"/>
      <c r="O744" s="9"/>
      <c r="P744" s="9"/>
      <c r="Q744" s="9"/>
    </row>
    <row r="745" spans="1:17" ht="18.5" customHeight="1" x14ac:dyDescent="0.35">
      <c r="A745" s="63"/>
      <c r="B745" s="63"/>
      <c r="C745" s="63"/>
      <c r="D745" s="63"/>
      <c r="E745" s="63"/>
      <c r="F745" s="41"/>
      <c r="G745" s="41"/>
      <c r="H745" s="41"/>
      <c r="L745" s="9"/>
      <c r="M745" s="9"/>
      <c r="N745" s="9"/>
      <c r="O745" s="9"/>
      <c r="P745" s="9"/>
      <c r="Q745" s="9"/>
    </row>
    <row r="746" spans="1:17" ht="18.5" customHeight="1" x14ac:dyDescent="0.35">
      <c r="A746" s="63"/>
      <c r="B746" s="63"/>
      <c r="C746" s="63"/>
      <c r="D746" s="63"/>
      <c r="E746" s="63"/>
      <c r="F746" s="41"/>
      <c r="G746" s="41"/>
      <c r="H746" s="41"/>
      <c r="L746" s="9"/>
      <c r="M746" s="9"/>
      <c r="N746" s="9"/>
      <c r="O746" s="9"/>
      <c r="P746" s="9"/>
      <c r="Q746" s="9"/>
    </row>
    <row r="747" spans="1:17" ht="18.5" customHeight="1" x14ac:dyDescent="0.35">
      <c r="A747" s="9"/>
      <c r="B747" s="9"/>
      <c r="C747" s="9"/>
      <c r="D747" s="9"/>
      <c r="E747" s="9"/>
      <c r="F747" s="41"/>
      <c r="G747" s="41"/>
      <c r="H747" s="41"/>
      <c r="L747" s="9"/>
      <c r="M747" s="9"/>
      <c r="N747" s="9"/>
      <c r="O747" s="9"/>
      <c r="P747" s="9"/>
      <c r="Q747" s="9"/>
    </row>
    <row r="748" spans="1:17" ht="18.5" customHeight="1" x14ac:dyDescent="0.35">
      <c r="A748" s="63" t="s">
        <v>346</v>
      </c>
      <c r="B748" s="63"/>
      <c r="C748" s="63"/>
      <c r="D748" s="63"/>
      <c r="E748" s="63"/>
      <c r="F748" s="41"/>
      <c r="G748" s="41"/>
      <c r="H748" s="41"/>
      <c r="L748" s="9"/>
      <c r="M748" s="9"/>
      <c r="N748" s="9"/>
      <c r="O748" s="9"/>
      <c r="P748" s="9"/>
      <c r="Q748" s="9"/>
    </row>
    <row r="749" spans="1:17" ht="18.5" customHeight="1" x14ac:dyDescent="0.35">
      <c r="A749" s="63"/>
      <c r="B749" s="63"/>
      <c r="C749" s="63"/>
      <c r="D749" s="63"/>
      <c r="E749" s="63"/>
      <c r="F749" s="41"/>
      <c r="G749" s="41"/>
      <c r="H749" s="41"/>
      <c r="L749" s="9"/>
      <c r="M749" s="9"/>
      <c r="N749" s="9"/>
      <c r="O749" s="9"/>
      <c r="P749" s="9"/>
      <c r="Q749" s="9"/>
    </row>
    <row r="750" spans="1:17" ht="18.5" customHeight="1" x14ac:dyDescent="0.35">
      <c r="A750" s="63"/>
      <c r="B750" s="63"/>
      <c r="C750" s="63"/>
      <c r="D750" s="63"/>
      <c r="E750" s="63"/>
      <c r="F750" s="41"/>
      <c r="G750" s="41"/>
      <c r="H750" s="41"/>
      <c r="L750" s="9"/>
      <c r="M750" s="9"/>
      <c r="N750" s="9"/>
      <c r="O750" s="9"/>
      <c r="P750" s="9"/>
      <c r="Q750" s="9"/>
    </row>
    <row r="751" spans="1:17" ht="18.5" customHeight="1" x14ac:dyDescent="0.35">
      <c r="A751" s="63"/>
      <c r="B751" s="63"/>
      <c r="C751" s="63"/>
      <c r="D751" s="63"/>
      <c r="E751" s="63"/>
      <c r="F751" s="41"/>
      <c r="G751" s="41"/>
      <c r="H751" s="41"/>
      <c r="L751" s="9"/>
      <c r="M751" s="9"/>
      <c r="N751" s="9"/>
      <c r="O751" s="9"/>
      <c r="P751" s="9"/>
      <c r="Q751" s="9"/>
    </row>
    <row r="752" spans="1:17" ht="18.5" customHeight="1" x14ac:dyDescent="0.35">
      <c r="A752" s="63"/>
      <c r="B752" s="63"/>
      <c r="C752" s="63"/>
      <c r="D752" s="63"/>
      <c r="E752" s="63"/>
      <c r="F752" s="41"/>
      <c r="G752" s="41"/>
      <c r="H752" s="41"/>
      <c r="L752" s="9"/>
      <c r="M752" s="9"/>
      <c r="N752" s="9"/>
      <c r="O752" s="9"/>
      <c r="P752" s="9"/>
      <c r="Q752" s="9"/>
    </row>
    <row r="753" spans="1:17" ht="18.5" customHeight="1" x14ac:dyDescent="0.35">
      <c r="A753" s="63"/>
      <c r="B753" s="63"/>
      <c r="C753" s="63"/>
      <c r="D753" s="63"/>
      <c r="E753" s="63"/>
      <c r="F753" s="41"/>
      <c r="G753" s="41"/>
      <c r="H753" s="41"/>
      <c r="L753" s="9"/>
      <c r="M753" s="9"/>
      <c r="N753" s="9"/>
      <c r="O753" s="9"/>
      <c r="P753" s="9"/>
      <c r="Q753" s="9"/>
    </row>
    <row r="754" spans="1:17" ht="18.5" customHeight="1" x14ac:dyDescent="0.35">
      <c r="A754" s="63"/>
      <c r="B754" s="63"/>
      <c r="C754" s="63"/>
      <c r="D754" s="63"/>
      <c r="E754" s="63"/>
      <c r="F754" s="41"/>
      <c r="G754" s="41"/>
      <c r="H754" s="41"/>
      <c r="L754" s="9"/>
      <c r="M754" s="9"/>
      <c r="N754" s="9"/>
      <c r="O754" s="9"/>
      <c r="P754" s="9"/>
      <c r="Q754" s="9"/>
    </row>
    <row r="755" spans="1:17" ht="18.5" customHeight="1" x14ac:dyDescent="0.35">
      <c r="A755" s="63"/>
      <c r="B755" s="63"/>
      <c r="C755" s="63"/>
      <c r="D755" s="63"/>
      <c r="E755" s="63"/>
      <c r="F755" s="41"/>
      <c r="G755" s="41"/>
      <c r="H755" s="41"/>
      <c r="L755" s="9"/>
      <c r="M755" s="9"/>
      <c r="N755" s="9"/>
      <c r="O755" s="9"/>
      <c r="P755" s="9"/>
      <c r="Q755" s="9"/>
    </row>
    <row r="756" spans="1:17" ht="18.5" customHeight="1" x14ac:dyDescent="0.35">
      <c r="A756" s="63"/>
      <c r="B756" s="63"/>
      <c r="C756" s="63"/>
      <c r="D756" s="63"/>
      <c r="E756" s="63"/>
      <c r="F756" s="41"/>
      <c r="G756" s="41"/>
      <c r="H756" s="41"/>
      <c r="L756" s="9"/>
      <c r="M756" s="9"/>
      <c r="N756" s="9"/>
      <c r="O756" s="9"/>
      <c r="P756" s="9"/>
      <c r="Q756" s="9"/>
    </row>
    <row r="757" spans="1:17" ht="18.5" customHeight="1" x14ac:dyDescent="0.35">
      <c r="A757" s="63"/>
      <c r="B757" s="63"/>
      <c r="C757" s="63"/>
      <c r="D757" s="63"/>
      <c r="E757" s="63"/>
      <c r="F757" s="41"/>
      <c r="G757" s="41"/>
      <c r="H757" s="41"/>
      <c r="L757" s="9"/>
      <c r="M757" s="9"/>
      <c r="N757" s="9"/>
      <c r="O757" s="9"/>
      <c r="P757" s="9"/>
      <c r="Q757" s="9"/>
    </row>
    <row r="758" spans="1:17" ht="18.5" customHeight="1" x14ac:dyDescent="0.35">
      <c r="A758" s="63"/>
      <c r="B758" s="63"/>
      <c r="C758" s="63"/>
      <c r="D758" s="63"/>
      <c r="E758" s="63"/>
      <c r="F758" s="41"/>
      <c r="G758" s="41"/>
      <c r="H758" s="41"/>
      <c r="L758" s="9"/>
      <c r="M758" s="9"/>
      <c r="N758" s="9"/>
      <c r="O758" s="9"/>
      <c r="P758" s="9"/>
      <c r="Q758" s="9"/>
    </row>
    <row r="759" spans="1:17" ht="18.5" customHeight="1" x14ac:dyDescent="0.35">
      <c r="A759" s="63"/>
      <c r="B759" s="63"/>
      <c r="C759" s="63"/>
      <c r="D759" s="63"/>
      <c r="E759" s="63"/>
      <c r="F759" s="41"/>
      <c r="G759" s="41"/>
      <c r="H759" s="41"/>
      <c r="L759" s="9"/>
      <c r="M759" s="9"/>
      <c r="N759" s="9"/>
      <c r="O759" s="9"/>
      <c r="P759" s="9"/>
      <c r="Q759" s="9"/>
    </row>
    <row r="760" spans="1:17" ht="18.5" customHeight="1" x14ac:dyDescent="0.35">
      <c r="A760" s="63"/>
      <c r="B760" s="63"/>
      <c r="C760" s="63"/>
      <c r="D760" s="63"/>
      <c r="E760" s="63"/>
      <c r="F760" s="41"/>
      <c r="G760" s="41"/>
      <c r="H760" s="41"/>
      <c r="L760" s="9"/>
      <c r="M760" s="9"/>
      <c r="N760" s="9"/>
      <c r="O760" s="9"/>
      <c r="P760" s="9"/>
      <c r="Q760" s="9"/>
    </row>
    <row r="761" spans="1:17" ht="18.5" customHeight="1" x14ac:dyDescent="0.35">
      <c r="A761" s="63"/>
      <c r="B761" s="63"/>
      <c r="C761" s="63"/>
      <c r="D761" s="63"/>
      <c r="E761" s="63"/>
      <c r="F761" s="41"/>
      <c r="G761" s="41"/>
      <c r="H761" s="41"/>
      <c r="L761" s="9"/>
      <c r="M761" s="9"/>
      <c r="N761" s="9"/>
      <c r="O761" s="9"/>
      <c r="P761" s="9"/>
      <c r="Q761" s="9"/>
    </row>
    <row r="762" spans="1:17" ht="18.5" customHeight="1" x14ac:dyDescent="0.35">
      <c r="A762" s="63"/>
      <c r="B762" s="63"/>
      <c r="C762" s="63"/>
      <c r="D762" s="63"/>
      <c r="E762" s="63"/>
      <c r="F762" s="41"/>
      <c r="G762" s="41"/>
      <c r="H762" s="41"/>
      <c r="L762" s="9"/>
      <c r="M762" s="9"/>
      <c r="N762" s="9"/>
      <c r="O762" s="9"/>
      <c r="P762" s="9"/>
      <c r="Q762" s="9"/>
    </row>
    <row r="763" spans="1:17" ht="18.5" customHeight="1" x14ac:dyDescent="0.35">
      <c r="A763" s="63"/>
      <c r="B763" s="63"/>
      <c r="C763" s="63"/>
      <c r="D763" s="63"/>
      <c r="E763" s="63"/>
      <c r="F763" s="41"/>
      <c r="G763" s="41"/>
      <c r="H763" s="41"/>
      <c r="L763" s="9"/>
      <c r="M763" s="9"/>
      <c r="N763" s="9"/>
      <c r="O763" s="9"/>
      <c r="P763" s="9"/>
      <c r="Q763" s="9"/>
    </row>
    <row r="764" spans="1:17" ht="18.5" customHeight="1" x14ac:dyDescent="0.35">
      <c r="A764" s="63"/>
      <c r="B764" s="63"/>
      <c r="C764" s="63"/>
      <c r="D764" s="63"/>
      <c r="E764" s="63"/>
      <c r="F764" s="41"/>
      <c r="G764" s="41"/>
      <c r="H764" s="41"/>
      <c r="L764" s="9"/>
      <c r="M764" s="9"/>
      <c r="N764" s="9"/>
      <c r="O764" s="9"/>
      <c r="P764" s="9"/>
      <c r="Q764" s="9"/>
    </row>
    <row r="765" spans="1:17" ht="18.5" customHeight="1" x14ac:dyDescent="0.35">
      <c r="A765" s="63"/>
      <c r="B765" s="63"/>
      <c r="C765" s="63"/>
      <c r="D765" s="63"/>
      <c r="E765" s="63"/>
      <c r="F765" s="41"/>
      <c r="G765" s="41"/>
      <c r="H765" s="41"/>
      <c r="L765" s="9"/>
      <c r="M765" s="9"/>
      <c r="N765" s="9"/>
      <c r="O765" s="9"/>
      <c r="P765" s="9"/>
      <c r="Q765" s="9"/>
    </row>
    <row r="766" spans="1:17" ht="18.5" customHeight="1" x14ac:dyDescent="0.35">
      <c r="A766" s="63"/>
      <c r="B766" s="63"/>
      <c r="C766" s="63"/>
      <c r="D766" s="63"/>
      <c r="E766" s="63"/>
      <c r="F766" s="41"/>
      <c r="G766" s="41"/>
      <c r="H766" s="41"/>
      <c r="L766" s="9"/>
      <c r="M766" s="9"/>
      <c r="N766" s="9"/>
      <c r="O766" s="9"/>
      <c r="P766" s="9"/>
      <c r="Q766" s="9"/>
    </row>
    <row r="767" spans="1:17" ht="18.5" customHeight="1" x14ac:dyDescent="0.35">
      <c r="A767" s="63"/>
      <c r="B767" s="63"/>
      <c r="C767" s="63"/>
      <c r="D767" s="63"/>
      <c r="E767" s="63"/>
      <c r="F767" s="41"/>
      <c r="G767" s="41"/>
      <c r="H767" s="41"/>
      <c r="L767" s="9"/>
      <c r="M767" s="9"/>
      <c r="N767" s="9"/>
      <c r="O767" s="9"/>
      <c r="P767" s="9"/>
      <c r="Q767" s="9"/>
    </row>
    <row r="768" spans="1:17" ht="18.5" customHeight="1" x14ac:dyDescent="0.35">
      <c r="A768" s="63"/>
      <c r="B768" s="63"/>
      <c r="C768" s="63"/>
      <c r="D768" s="63"/>
      <c r="E768" s="63"/>
      <c r="F768" s="41"/>
      <c r="G768" s="41"/>
      <c r="H768" s="41"/>
      <c r="L768" s="9"/>
      <c r="M768" s="9"/>
      <c r="N768" s="9"/>
      <c r="O768" s="9"/>
      <c r="P768" s="9"/>
      <c r="Q768" s="9"/>
    </row>
    <row r="769" spans="1:17" ht="18.5" customHeight="1" x14ac:dyDescent="0.35">
      <c r="A769" s="63"/>
      <c r="B769" s="63"/>
      <c r="C769" s="63"/>
      <c r="D769" s="63"/>
      <c r="E769" s="63"/>
      <c r="F769" s="41"/>
      <c r="G769" s="41"/>
      <c r="H769" s="41"/>
      <c r="L769" s="9"/>
      <c r="M769" s="9"/>
      <c r="N769" s="9"/>
      <c r="O769" s="9"/>
      <c r="P769" s="9"/>
      <c r="Q769" s="9"/>
    </row>
    <row r="770" spans="1:17" ht="18.5" customHeight="1" x14ac:dyDescent="0.35">
      <c r="A770" s="63"/>
      <c r="B770" s="63"/>
      <c r="C770" s="63"/>
      <c r="D770" s="63"/>
      <c r="E770" s="63"/>
      <c r="F770" s="41"/>
      <c r="G770" s="41"/>
      <c r="H770" s="41"/>
      <c r="L770" s="9"/>
      <c r="M770" s="9"/>
      <c r="N770" s="9"/>
      <c r="O770" s="9"/>
      <c r="P770" s="9"/>
      <c r="Q770" s="9"/>
    </row>
    <row r="771" spans="1:17" ht="18.5" customHeight="1" x14ac:dyDescent="0.35">
      <c r="A771" s="63"/>
      <c r="B771" s="63"/>
      <c r="C771" s="63"/>
      <c r="D771" s="63"/>
      <c r="E771" s="63"/>
      <c r="F771" s="41"/>
      <c r="G771" s="41"/>
      <c r="H771" s="41"/>
      <c r="L771" s="9"/>
      <c r="M771" s="9"/>
      <c r="N771" s="9"/>
      <c r="O771" s="9"/>
      <c r="P771" s="9"/>
      <c r="Q771" s="9"/>
    </row>
    <row r="772" spans="1:17" ht="18.5" customHeight="1" x14ac:dyDescent="0.35">
      <c r="A772" s="63"/>
      <c r="B772" s="63"/>
      <c r="C772" s="63"/>
      <c r="D772" s="63"/>
      <c r="E772" s="63"/>
      <c r="F772" s="41"/>
      <c r="G772" s="41"/>
      <c r="H772" s="41"/>
      <c r="L772" s="9"/>
      <c r="M772" s="9"/>
      <c r="N772" s="9"/>
      <c r="O772" s="9"/>
      <c r="P772" s="9"/>
      <c r="Q772" s="9"/>
    </row>
    <row r="773" spans="1:17" ht="18.5" customHeight="1" x14ac:dyDescent="0.35">
      <c r="A773" s="63"/>
      <c r="B773" s="63"/>
      <c r="C773" s="63"/>
      <c r="D773" s="63"/>
      <c r="E773" s="63"/>
      <c r="F773" s="41"/>
      <c r="G773" s="41"/>
      <c r="H773" s="41"/>
      <c r="L773" s="9"/>
      <c r="M773" s="9"/>
      <c r="N773" s="9"/>
      <c r="O773" s="9"/>
      <c r="P773" s="9"/>
      <c r="Q773" s="9"/>
    </row>
    <row r="774" spans="1:17" ht="18.5" customHeight="1" x14ac:dyDescent="0.35">
      <c r="A774" s="63"/>
      <c r="B774" s="63"/>
      <c r="C774" s="63"/>
      <c r="D774" s="63"/>
      <c r="E774" s="63"/>
      <c r="F774" s="41"/>
      <c r="G774" s="41"/>
      <c r="H774" s="41"/>
      <c r="L774" s="9"/>
      <c r="M774" s="9"/>
      <c r="N774" s="9"/>
      <c r="O774" s="9"/>
      <c r="P774" s="9"/>
      <c r="Q774" s="9"/>
    </row>
    <row r="775" spans="1:17" ht="18.5" customHeight="1" x14ac:dyDescent="0.35">
      <c r="A775" s="63"/>
      <c r="B775" s="63"/>
      <c r="C775" s="63"/>
      <c r="D775" s="63"/>
      <c r="E775" s="63"/>
      <c r="F775" s="41"/>
      <c r="G775" s="41"/>
      <c r="H775" s="41"/>
      <c r="L775" s="9"/>
      <c r="M775" s="9"/>
      <c r="N775" s="9"/>
      <c r="O775" s="9"/>
      <c r="P775" s="9"/>
      <c r="Q775" s="9"/>
    </row>
    <row r="776" spans="1:17" ht="18.5" customHeight="1" x14ac:dyDescent="0.35">
      <c r="A776" s="63"/>
      <c r="B776" s="63"/>
      <c r="C776" s="63"/>
      <c r="D776" s="63"/>
      <c r="E776" s="63"/>
      <c r="F776" s="41"/>
      <c r="G776" s="41"/>
      <c r="H776" s="41"/>
      <c r="L776" s="9"/>
      <c r="M776" s="9"/>
      <c r="N776" s="9"/>
      <c r="O776" s="9"/>
      <c r="P776" s="9"/>
      <c r="Q776" s="9"/>
    </row>
    <row r="777" spans="1:17" ht="18.5" customHeight="1" x14ac:dyDescent="0.35">
      <c r="A777" s="9"/>
      <c r="B777" s="9"/>
      <c r="C777" s="9"/>
      <c r="D777" s="9"/>
      <c r="E777" s="9"/>
      <c r="F777" s="41"/>
      <c r="G777" s="41"/>
      <c r="H777" s="41"/>
      <c r="L777" s="9"/>
      <c r="M777" s="9"/>
      <c r="N777" s="9"/>
      <c r="O777" s="9"/>
      <c r="P777" s="9"/>
      <c r="Q777" s="9"/>
    </row>
    <row r="778" spans="1:17" ht="18.5" customHeight="1" x14ac:dyDescent="0.35">
      <c r="A778" s="63" t="s">
        <v>347</v>
      </c>
      <c r="B778" s="63"/>
      <c r="C778" s="63"/>
      <c r="D778" s="63"/>
      <c r="E778" s="63"/>
      <c r="F778" s="41"/>
      <c r="G778" s="41"/>
      <c r="H778" s="41"/>
      <c r="L778" s="9"/>
      <c r="M778" s="9"/>
      <c r="N778" s="9"/>
      <c r="O778" s="9"/>
      <c r="P778" s="9"/>
      <c r="Q778" s="9"/>
    </row>
    <row r="779" spans="1:17" ht="18.5" customHeight="1" x14ac:dyDescent="0.35">
      <c r="A779" s="63"/>
      <c r="B779" s="63"/>
      <c r="C779" s="63"/>
      <c r="D779" s="63"/>
      <c r="E779" s="63"/>
      <c r="F779" s="41"/>
      <c r="G779" s="41"/>
      <c r="H779" s="41"/>
      <c r="L779" s="9"/>
      <c r="M779" s="9"/>
      <c r="N779" s="9"/>
      <c r="O779" s="9"/>
      <c r="P779" s="9"/>
      <c r="Q779" s="9"/>
    </row>
    <row r="780" spans="1:17" ht="18.5" customHeight="1" x14ac:dyDescent="0.35">
      <c r="A780" s="63"/>
      <c r="B780" s="63"/>
      <c r="C780" s="63"/>
      <c r="D780" s="63"/>
      <c r="E780" s="63"/>
      <c r="F780" s="41"/>
      <c r="G780" s="41"/>
      <c r="H780" s="41"/>
      <c r="L780" s="9"/>
      <c r="M780" s="9"/>
      <c r="N780" s="9"/>
      <c r="O780" s="9"/>
      <c r="P780" s="9"/>
      <c r="Q780" s="9"/>
    </row>
    <row r="781" spans="1:17" ht="18.5" customHeight="1" x14ac:dyDescent="0.35">
      <c r="A781" s="63"/>
      <c r="B781" s="63"/>
      <c r="C781" s="63"/>
      <c r="D781" s="63"/>
      <c r="E781" s="63"/>
      <c r="F781" s="41"/>
      <c r="G781" s="41"/>
      <c r="H781" s="41"/>
      <c r="L781" s="9"/>
      <c r="M781" s="9"/>
      <c r="N781" s="9"/>
      <c r="O781" s="9"/>
      <c r="P781" s="9"/>
      <c r="Q781" s="9"/>
    </row>
    <row r="782" spans="1:17" ht="18.5" customHeight="1" x14ac:dyDescent="0.35">
      <c r="A782" s="63"/>
      <c r="B782" s="63"/>
      <c r="C782" s="63"/>
      <c r="D782" s="63"/>
      <c r="E782" s="63"/>
      <c r="F782" s="41"/>
      <c r="G782" s="41"/>
      <c r="H782" s="41"/>
      <c r="L782" s="9"/>
      <c r="M782" s="9"/>
      <c r="N782" s="9"/>
      <c r="O782" s="9"/>
      <c r="P782" s="9"/>
      <c r="Q782" s="9"/>
    </row>
    <row r="783" spans="1:17" ht="18.5" customHeight="1" x14ac:dyDescent="0.35">
      <c r="A783" s="63"/>
      <c r="B783" s="63"/>
      <c r="C783" s="63"/>
      <c r="D783" s="63"/>
      <c r="E783" s="63"/>
      <c r="F783" s="41"/>
      <c r="G783" s="41"/>
      <c r="H783" s="41"/>
      <c r="L783" s="9"/>
      <c r="M783" s="9"/>
      <c r="N783" s="9"/>
      <c r="O783" s="9"/>
      <c r="P783" s="9"/>
      <c r="Q783" s="9"/>
    </row>
    <row r="784" spans="1:17" ht="18.5" customHeight="1" x14ac:dyDescent="0.35">
      <c r="A784" s="63"/>
      <c r="B784" s="63"/>
      <c r="C784" s="63"/>
      <c r="D784" s="63"/>
      <c r="E784" s="63"/>
      <c r="F784" s="41"/>
      <c r="G784" s="41"/>
      <c r="H784" s="41"/>
      <c r="L784" s="9"/>
      <c r="M784" s="9"/>
      <c r="N784" s="9"/>
      <c r="O784" s="9"/>
      <c r="P784" s="9"/>
      <c r="Q784" s="9"/>
    </row>
    <row r="785" spans="1:17" ht="18.5" customHeight="1" x14ac:dyDescent="0.35">
      <c r="A785" s="63"/>
      <c r="B785" s="63"/>
      <c r="C785" s="63"/>
      <c r="D785" s="63"/>
      <c r="E785" s="63"/>
      <c r="F785" s="41"/>
      <c r="G785" s="41"/>
      <c r="H785" s="41"/>
      <c r="L785" s="9"/>
      <c r="M785" s="9"/>
      <c r="N785" s="9"/>
      <c r="O785" s="9"/>
      <c r="P785" s="9"/>
      <c r="Q785" s="9"/>
    </row>
    <row r="786" spans="1:17" ht="18.5" customHeight="1" x14ac:dyDescent="0.35">
      <c r="A786" s="63"/>
      <c r="B786" s="63"/>
      <c r="C786" s="63"/>
      <c r="D786" s="63"/>
      <c r="E786" s="63"/>
      <c r="F786" s="41"/>
      <c r="G786" s="41"/>
      <c r="H786" s="41"/>
      <c r="L786" s="9"/>
      <c r="M786" s="9"/>
      <c r="N786" s="9"/>
      <c r="O786" s="9"/>
      <c r="P786" s="9"/>
      <c r="Q786" s="9"/>
    </row>
    <row r="787" spans="1:17" ht="18.5" customHeight="1" x14ac:dyDescent="0.35">
      <c r="A787" s="63"/>
      <c r="B787" s="63"/>
      <c r="C787" s="63"/>
      <c r="D787" s="63"/>
      <c r="E787" s="63"/>
      <c r="F787" s="41"/>
      <c r="G787" s="41"/>
      <c r="H787" s="41"/>
      <c r="L787" s="9"/>
      <c r="M787" s="9"/>
      <c r="N787" s="9"/>
      <c r="O787" s="9"/>
      <c r="P787" s="9"/>
      <c r="Q787" s="9"/>
    </row>
    <row r="788" spans="1:17" ht="18.5" customHeight="1" x14ac:dyDescent="0.35">
      <c r="A788" s="63"/>
      <c r="B788" s="63"/>
      <c r="C788" s="63"/>
      <c r="D788" s="63"/>
      <c r="E788" s="63"/>
      <c r="F788" s="41"/>
      <c r="G788" s="41"/>
      <c r="H788" s="41"/>
      <c r="L788" s="9"/>
      <c r="M788" s="9"/>
      <c r="N788" s="9"/>
      <c r="O788" s="9"/>
      <c r="P788" s="9"/>
      <c r="Q788" s="9"/>
    </row>
    <row r="789" spans="1:17" ht="18.5" customHeight="1" x14ac:dyDescent="0.35">
      <c r="A789" s="63"/>
      <c r="B789" s="63"/>
      <c r="C789" s="63"/>
      <c r="D789" s="63"/>
      <c r="E789" s="63"/>
      <c r="F789" s="41"/>
      <c r="G789" s="41"/>
      <c r="H789" s="41"/>
      <c r="L789" s="9"/>
      <c r="M789" s="9"/>
      <c r="N789" s="9"/>
      <c r="O789" s="9"/>
      <c r="P789" s="9"/>
      <c r="Q789" s="9"/>
    </row>
    <row r="790" spans="1:17" ht="18.5" customHeight="1" x14ac:dyDescent="0.35">
      <c r="A790" s="63"/>
      <c r="B790" s="63"/>
      <c r="C790" s="63"/>
      <c r="D790" s="63"/>
      <c r="E790" s="63"/>
      <c r="F790" s="41"/>
      <c r="G790" s="41"/>
      <c r="H790" s="41"/>
      <c r="L790" s="9"/>
      <c r="M790" s="9"/>
      <c r="N790" s="9"/>
      <c r="O790" s="9"/>
      <c r="P790" s="9"/>
      <c r="Q790" s="9"/>
    </row>
    <row r="791" spans="1:17" ht="18.5" customHeight="1" x14ac:dyDescent="0.35">
      <c r="A791" s="63"/>
      <c r="B791" s="63"/>
      <c r="C791" s="63"/>
      <c r="D791" s="63"/>
      <c r="E791" s="63"/>
      <c r="F791" s="41"/>
      <c r="G791" s="41"/>
      <c r="H791" s="41"/>
      <c r="L791" s="9"/>
      <c r="M791" s="9"/>
      <c r="N791" s="9"/>
      <c r="O791" s="9"/>
      <c r="P791" s="9"/>
      <c r="Q791" s="9"/>
    </row>
    <row r="792" spans="1:17" ht="18.5" customHeight="1" x14ac:dyDescent="0.35">
      <c r="A792" s="63"/>
      <c r="B792" s="63"/>
      <c r="C792" s="63"/>
      <c r="D792" s="63"/>
      <c r="E792" s="63"/>
      <c r="F792" s="41"/>
      <c r="G792" s="41"/>
      <c r="H792" s="41"/>
      <c r="L792" s="9"/>
      <c r="M792" s="9"/>
      <c r="N792" s="9"/>
      <c r="O792" s="9"/>
      <c r="P792" s="9"/>
      <c r="Q792" s="9"/>
    </row>
    <row r="793" spans="1:17" ht="18.5" customHeight="1" x14ac:dyDescent="0.35">
      <c r="A793" s="63"/>
      <c r="B793" s="63"/>
      <c r="C793" s="63"/>
      <c r="D793" s="63"/>
      <c r="E793" s="63"/>
      <c r="F793" s="41"/>
      <c r="G793" s="41"/>
      <c r="H793" s="41"/>
      <c r="L793" s="9"/>
      <c r="M793" s="9"/>
      <c r="N793" s="9"/>
      <c r="O793" s="9"/>
      <c r="P793" s="9"/>
      <c r="Q793" s="9"/>
    </row>
    <row r="794" spans="1:17" ht="18.5" customHeight="1" x14ac:dyDescent="0.35">
      <c r="A794" s="63"/>
      <c r="B794" s="63"/>
      <c r="C794" s="63"/>
      <c r="D794" s="63"/>
      <c r="E794" s="63"/>
      <c r="F794" s="41"/>
      <c r="G794" s="41"/>
      <c r="H794" s="41"/>
      <c r="L794" s="9"/>
      <c r="M794" s="9"/>
      <c r="N794" s="9"/>
      <c r="O794" s="9"/>
      <c r="P794" s="9"/>
      <c r="Q794" s="9"/>
    </row>
    <row r="795" spans="1:17" ht="18.5" customHeight="1" x14ac:dyDescent="0.35">
      <c r="A795" s="63"/>
      <c r="B795" s="63"/>
      <c r="C795" s="63"/>
      <c r="D795" s="63"/>
      <c r="E795" s="63"/>
      <c r="F795" s="41"/>
      <c r="G795" s="41"/>
      <c r="H795" s="41"/>
      <c r="L795" s="9"/>
      <c r="M795" s="9"/>
      <c r="N795" s="9"/>
      <c r="O795" s="9"/>
      <c r="P795" s="9"/>
      <c r="Q795" s="9"/>
    </row>
    <row r="796" spans="1:17" ht="18.5" customHeight="1" x14ac:dyDescent="0.35">
      <c r="A796" s="63"/>
      <c r="B796" s="63"/>
      <c r="C796" s="63"/>
      <c r="D796" s="63"/>
      <c r="E796" s="63"/>
      <c r="F796" s="41"/>
      <c r="G796" s="41"/>
      <c r="H796" s="41"/>
      <c r="L796" s="9"/>
      <c r="M796" s="9"/>
      <c r="N796" s="9"/>
      <c r="O796" s="9"/>
      <c r="P796" s="9"/>
      <c r="Q796" s="9"/>
    </row>
    <row r="797" spans="1:17" ht="18.5" customHeight="1" x14ac:dyDescent="0.35">
      <c r="A797" s="63"/>
      <c r="B797" s="63"/>
      <c r="C797" s="63"/>
      <c r="D797" s="63"/>
      <c r="E797" s="63"/>
      <c r="F797" s="41"/>
      <c r="G797" s="41"/>
      <c r="H797" s="41"/>
      <c r="L797" s="9"/>
      <c r="M797" s="9"/>
      <c r="N797" s="9"/>
      <c r="O797" s="9"/>
      <c r="P797" s="9"/>
      <c r="Q797" s="9"/>
    </row>
    <row r="798" spans="1:17" ht="18.5" customHeight="1" x14ac:dyDescent="0.35">
      <c r="A798" s="63"/>
      <c r="B798" s="63"/>
      <c r="C798" s="63"/>
      <c r="D798" s="63"/>
      <c r="E798" s="63"/>
      <c r="F798" s="41"/>
      <c r="G798" s="41"/>
      <c r="H798" s="41"/>
      <c r="L798" s="9"/>
      <c r="M798" s="9"/>
      <c r="N798" s="9"/>
      <c r="O798" s="9"/>
      <c r="P798" s="9"/>
      <c r="Q798" s="9"/>
    </row>
    <row r="799" spans="1:17" ht="18.5" customHeight="1" x14ac:dyDescent="0.35">
      <c r="A799" s="63"/>
      <c r="B799" s="63"/>
      <c r="C799" s="63"/>
      <c r="D799" s="63"/>
      <c r="E799" s="63"/>
      <c r="F799" s="41"/>
      <c r="G799" s="41"/>
      <c r="H799" s="41"/>
      <c r="L799" s="9"/>
      <c r="M799" s="9"/>
      <c r="N799" s="9"/>
      <c r="O799" s="9"/>
      <c r="P799" s="9"/>
      <c r="Q799" s="9"/>
    </row>
    <row r="800" spans="1:17" ht="18.5" customHeight="1" x14ac:dyDescent="0.35">
      <c r="A800" s="63"/>
      <c r="B800" s="63"/>
      <c r="C800" s="63"/>
      <c r="D800" s="63"/>
      <c r="E800" s="63"/>
      <c r="F800" s="41"/>
      <c r="G800" s="41"/>
      <c r="H800" s="41"/>
      <c r="L800" s="9"/>
      <c r="M800" s="9"/>
      <c r="N800" s="9"/>
      <c r="O800" s="9"/>
      <c r="P800" s="9"/>
      <c r="Q800" s="9"/>
    </row>
    <row r="801" spans="1:17" ht="18.5" customHeight="1" x14ac:dyDescent="0.35">
      <c r="A801" s="63"/>
      <c r="B801" s="63"/>
      <c r="C801" s="63"/>
      <c r="D801" s="63"/>
      <c r="E801" s="63"/>
      <c r="F801" s="41"/>
      <c r="G801" s="41"/>
      <c r="H801" s="41"/>
      <c r="L801" s="9"/>
      <c r="M801" s="9"/>
      <c r="N801" s="9"/>
      <c r="O801" s="9"/>
      <c r="P801" s="9"/>
      <c r="Q801" s="9"/>
    </row>
    <row r="802" spans="1:17" ht="18.5" customHeight="1" x14ac:dyDescent="0.35">
      <c r="A802" s="63"/>
      <c r="B802" s="63"/>
      <c r="C802" s="63"/>
      <c r="D802" s="63"/>
      <c r="E802" s="63"/>
      <c r="F802" s="41"/>
      <c r="G802" s="41"/>
      <c r="H802" s="41"/>
      <c r="L802" s="9"/>
      <c r="M802" s="9"/>
      <c r="N802" s="9"/>
      <c r="O802" s="9"/>
      <c r="P802" s="9"/>
      <c r="Q802" s="9"/>
    </row>
    <row r="803" spans="1:17" ht="18.5" customHeight="1" x14ac:dyDescent="0.35">
      <c r="A803" s="63"/>
      <c r="B803" s="63"/>
      <c r="C803" s="63"/>
      <c r="D803" s="63"/>
      <c r="E803" s="63"/>
      <c r="F803" s="41"/>
      <c r="G803" s="41"/>
      <c r="H803" s="41"/>
      <c r="L803" s="9"/>
      <c r="M803" s="9"/>
      <c r="N803" s="9"/>
      <c r="O803" s="9"/>
      <c r="P803" s="9"/>
      <c r="Q803" s="9"/>
    </row>
    <row r="804" spans="1:17" ht="18.5" customHeight="1" x14ac:dyDescent="0.35">
      <c r="A804" s="63"/>
      <c r="B804" s="63"/>
      <c r="C804" s="63"/>
      <c r="D804" s="63"/>
      <c r="E804" s="63"/>
      <c r="F804" s="41"/>
      <c r="G804" s="41"/>
      <c r="H804" s="41"/>
      <c r="L804" s="9"/>
      <c r="M804" s="9"/>
      <c r="N804" s="9"/>
      <c r="O804" s="9"/>
      <c r="P804" s="9"/>
      <c r="Q804" s="9"/>
    </row>
    <row r="805" spans="1:17" ht="18.5" customHeight="1" x14ac:dyDescent="0.35">
      <c r="A805" s="63"/>
      <c r="B805" s="63"/>
      <c r="C805" s="63"/>
      <c r="D805" s="63"/>
      <c r="E805" s="63"/>
      <c r="F805" s="41"/>
      <c r="G805" s="41"/>
      <c r="H805" s="41"/>
      <c r="L805" s="9"/>
      <c r="M805" s="9"/>
      <c r="N805" s="9"/>
      <c r="O805" s="9"/>
      <c r="P805" s="9"/>
      <c r="Q805" s="9"/>
    </row>
    <row r="806" spans="1:17" ht="18.5" customHeight="1" x14ac:dyDescent="0.35">
      <c r="A806" s="9"/>
      <c r="B806" s="9"/>
      <c r="C806" s="9"/>
      <c r="D806" s="9"/>
      <c r="E806" s="9"/>
      <c r="F806" s="41"/>
      <c r="G806" s="41"/>
      <c r="H806" s="41"/>
      <c r="L806" s="9"/>
      <c r="M806" s="9"/>
      <c r="N806" s="9"/>
      <c r="O806" s="9"/>
      <c r="P806" s="9"/>
      <c r="Q806" s="9"/>
    </row>
    <row r="807" spans="1:17" ht="18.5" customHeight="1" x14ac:dyDescent="0.35">
      <c r="A807" s="67" t="s">
        <v>62</v>
      </c>
      <c r="B807" s="67"/>
      <c r="C807" s="67"/>
      <c r="D807" s="67"/>
      <c r="E807" s="67"/>
      <c r="F807" s="41"/>
      <c r="G807" s="41"/>
      <c r="H807" s="41"/>
      <c r="L807" s="9"/>
      <c r="M807" s="9"/>
      <c r="N807" s="9"/>
      <c r="O807" s="9"/>
      <c r="P807" s="9"/>
      <c r="Q807" s="9"/>
    </row>
    <row r="808" spans="1:17" ht="18.5" customHeight="1" x14ac:dyDescent="0.35">
      <c r="A808" s="9"/>
      <c r="B808" s="9"/>
      <c r="C808" s="9"/>
      <c r="D808" s="9"/>
      <c r="E808" s="9"/>
      <c r="F808" s="41"/>
      <c r="G808" s="41"/>
      <c r="H808" s="41"/>
      <c r="L808" s="9"/>
      <c r="M808" s="9"/>
      <c r="N808" s="9"/>
      <c r="O808" s="9"/>
      <c r="P808" s="9"/>
      <c r="Q808" s="9"/>
    </row>
    <row r="809" spans="1:17" ht="18.5" customHeight="1" x14ac:dyDescent="0.35">
      <c r="A809" s="63" t="s">
        <v>348</v>
      </c>
      <c r="B809" s="63"/>
      <c r="C809" s="63"/>
      <c r="D809" s="63"/>
      <c r="E809" s="63"/>
      <c r="F809" s="41"/>
      <c r="G809" s="41"/>
      <c r="H809" s="41"/>
      <c r="L809" s="9"/>
      <c r="M809" s="9"/>
      <c r="N809" s="9"/>
      <c r="O809" s="9"/>
      <c r="P809" s="9"/>
      <c r="Q809" s="9"/>
    </row>
    <row r="810" spans="1:17" ht="18.5" customHeight="1" x14ac:dyDescent="0.35">
      <c r="A810" s="63"/>
      <c r="B810" s="63"/>
      <c r="C810" s="63"/>
      <c r="D810" s="63"/>
      <c r="E810" s="63"/>
      <c r="F810" s="41"/>
      <c r="G810" s="41"/>
      <c r="H810" s="41"/>
      <c r="L810" s="9"/>
      <c r="M810" s="9"/>
      <c r="N810" s="9"/>
      <c r="O810" s="9"/>
      <c r="P810" s="9"/>
      <c r="Q810" s="9"/>
    </row>
    <row r="811" spans="1:17" ht="18.5" customHeight="1" x14ac:dyDescent="0.35">
      <c r="A811" s="63"/>
      <c r="B811" s="63"/>
      <c r="C811" s="63"/>
      <c r="D811" s="63"/>
      <c r="E811" s="63"/>
      <c r="F811" s="41"/>
      <c r="G811" s="41"/>
      <c r="H811" s="41"/>
      <c r="L811" s="9"/>
      <c r="M811" s="9"/>
      <c r="N811" s="9"/>
      <c r="O811" s="9"/>
      <c r="P811" s="9"/>
      <c r="Q811" s="9"/>
    </row>
    <row r="812" spans="1:17" ht="18.5" customHeight="1" x14ac:dyDescent="0.35">
      <c r="A812" s="63"/>
      <c r="B812" s="63"/>
      <c r="C812" s="63"/>
      <c r="D812" s="63"/>
      <c r="E812" s="63"/>
      <c r="F812" s="41"/>
      <c r="G812" s="41"/>
      <c r="H812" s="41"/>
      <c r="L812" s="9"/>
      <c r="M812" s="9"/>
      <c r="N812" s="9"/>
      <c r="O812" s="9"/>
      <c r="P812" s="9"/>
      <c r="Q812" s="9"/>
    </row>
    <row r="813" spans="1:17" ht="18.5" customHeight="1" x14ac:dyDescent="0.35">
      <c r="A813" s="63"/>
      <c r="B813" s="63"/>
      <c r="C813" s="63"/>
      <c r="D813" s="63"/>
      <c r="E813" s="63"/>
      <c r="F813" s="41"/>
      <c r="G813" s="41"/>
      <c r="H813" s="41"/>
      <c r="L813" s="9"/>
      <c r="M813" s="9"/>
      <c r="N813" s="9"/>
      <c r="O813" s="9"/>
      <c r="P813" s="9"/>
      <c r="Q813" s="9"/>
    </row>
    <row r="814" spans="1:17" ht="18.5" customHeight="1" x14ac:dyDescent="0.35">
      <c r="A814" s="63"/>
      <c r="B814" s="63"/>
      <c r="C814" s="63"/>
      <c r="D814" s="63"/>
      <c r="E814" s="63"/>
      <c r="F814" s="41"/>
      <c r="G814" s="41"/>
      <c r="H814" s="41"/>
      <c r="L814" s="9"/>
      <c r="M814" s="9"/>
      <c r="N814" s="9"/>
      <c r="O814" s="9"/>
      <c r="P814" s="9"/>
      <c r="Q814" s="9"/>
    </row>
    <row r="815" spans="1:17" x14ac:dyDescent="0.35">
      <c r="A815" s="63"/>
      <c r="B815" s="63"/>
      <c r="C815" s="63"/>
      <c r="D815" s="63"/>
      <c r="E815" s="63"/>
      <c r="F815" s="41"/>
      <c r="G815" s="41"/>
      <c r="H815" s="41"/>
      <c r="L815" s="9"/>
      <c r="M815" s="9"/>
      <c r="N815" s="9"/>
      <c r="O815" s="9"/>
      <c r="P815" s="9"/>
      <c r="Q815" s="9"/>
    </row>
    <row r="816" spans="1:17" x14ac:dyDescent="0.35">
      <c r="A816" s="63"/>
      <c r="B816" s="63"/>
      <c r="C816" s="63"/>
      <c r="D816" s="63"/>
      <c r="E816" s="63"/>
      <c r="F816" s="41"/>
      <c r="G816" s="41"/>
      <c r="H816" s="41"/>
      <c r="L816" s="9"/>
      <c r="M816" s="9"/>
      <c r="N816" s="9"/>
      <c r="O816" s="9"/>
      <c r="P816" s="9"/>
      <c r="Q816" s="9"/>
    </row>
    <row r="817" spans="1:17" x14ac:dyDescent="0.35">
      <c r="A817" s="63"/>
      <c r="B817" s="63"/>
      <c r="C817" s="63"/>
      <c r="D817" s="63"/>
      <c r="E817" s="63"/>
      <c r="F817" s="41"/>
      <c r="G817" s="41"/>
      <c r="H817" s="41"/>
      <c r="L817" s="9"/>
      <c r="M817" s="9"/>
      <c r="N817" s="9"/>
      <c r="O817" s="9"/>
      <c r="P817" s="9"/>
      <c r="Q817" s="9"/>
    </row>
    <row r="818" spans="1:17" x14ac:dyDescent="0.35">
      <c r="A818" s="63"/>
      <c r="B818" s="63"/>
      <c r="C818" s="63"/>
      <c r="D818" s="63"/>
      <c r="E818" s="63"/>
      <c r="F818" s="41"/>
      <c r="G818" s="41"/>
      <c r="H818" s="41"/>
      <c r="L818" s="9"/>
      <c r="M818" s="9"/>
      <c r="N818" s="9"/>
      <c r="O818" s="9"/>
      <c r="P818" s="9"/>
      <c r="Q818" s="9"/>
    </row>
    <row r="819" spans="1:17" x14ac:dyDescent="0.35">
      <c r="A819" s="63"/>
      <c r="B819" s="63"/>
      <c r="C819" s="63"/>
      <c r="D819" s="63"/>
      <c r="E819" s="63"/>
      <c r="F819" s="41"/>
      <c r="G819" s="41"/>
      <c r="H819" s="41"/>
      <c r="L819" s="9"/>
      <c r="M819" s="9"/>
      <c r="N819" s="9"/>
      <c r="O819" s="9"/>
      <c r="P819" s="9"/>
      <c r="Q819" s="9"/>
    </row>
    <row r="820" spans="1:17" x14ac:dyDescent="0.35">
      <c r="A820" s="63"/>
      <c r="B820" s="63"/>
      <c r="C820" s="63"/>
      <c r="D820" s="63"/>
      <c r="E820" s="63"/>
      <c r="F820" s="41"/>
      <c r="G820" s="41"/>
      <c r="H820" s="41"/>
      <c r="L820" s="9"/>
      <c r="M820" s="9"/>
      <c r="N820" s="9"/>
      <c r="O820" s="9"/>
      <c r="P820" s="9"/>
      <c r="Q820" s="9"/>
    </row>
    <row r="821" spans="1:17" x14ac:dyDescent="0.35">
      <c r="A821" s="9"/>
      <c r="B821" s="9"/>
      <c r="C821" s="9"/>
      <c r="D821" s="9"/>
      <c r="E821" s="9"/>
      <c r="F821" s="41"/>
      <c r="G821" s="41"/>
      <c r="H821" s="41"/>
      <c r="L821" s="9"/>
      <c r="M821" s="9"/>
      <c r="N821" s="9"/>
      <c r="O821" s="9"/>
      <c r="P821" s="9"/>
      <c r="Q821" s="9"/>
    </row>
    <row r="822" spans="1:17" x14ac:dyDescent="0.35">
      <c r="A822" s="66" t="s">
        <v>349</v>
      </c>
      <c r="B822" s="66"/>
      <c r="C822" s="66"/>
      <c r="D822" s="66"/>
      <c r="E822" s="66"/>
      <c r="F822" s="41"/>
      <c r="G822" s="41"/>
      <c r="H822" s="41"/>
      <c r="L822" s="9"/>
      <c r="M822" s="9"/>
      <c r="N822" s="9"/>
      <c r="O822" s="9"/>
      <c r="P822" s="9"/>
      <c r="Q822" s="9"/>
    </row>
    <row r="823" spans="1:17" x14ac:dyDescent="0.35">
      <c r="A823" s="66"/>
      <c r="B823" s="66"/>
      <c r="C823" s="66"/>
      <c r="D823" s="66"/>
      <c r="E823" s="66"/>
      <c r="F823" s="41"/>
      <c r="G823" s="41"/>
      <c r="H823" s="41"/>
      <c r="L823" s="9"/>
      <c r="M823" s="9"/>
      <c r="N823" s="9"/>
      <c r="O823" s="9"/>
      <c r="P823" s="9"/>
      <c r="Q823" s="9"/>
    </row>
    <row r="824" spans="1:17" x14ac:dyDescent="0.35">
      <c r="A824" s="66"/>
      <c r="B824" s="66"/>
      <c r="C824" s="66"/>
      <c r="D824" s="66"/>
      <c r="E824" s="66"/>
      <c r="F824" s="41"/>
      <c r="G824" s="41"/>
      <c r="H824" s="41"/>
      <c r="L824" s="9"/>
      <c r="M824" s="9"/>
      <c r="N824" s="9"/>
      <c r="O824" s="9"/>
      <c r="P824" s="9"/>
      <c r="Q824" s="9"/>
    </row>
    <row r="825" spans="1:17" x14ac:dyDescent="0.35">
      <c r="A825" s="66"/>
      <c r="B825" s="66"/>
      <c r="C825" s="66"/>
      <c r="D825" s="66"/>
      <c r="E825" s="66"/>
      <c r="F825" s="41"/>
      <c r="G825" s="41"/>
      <c r="H825" s="41"/>
      <c r="L825" s="9"/>
      <c r="M825" s="9"/>
      <c r="N825" s="9"/>
      <c r="O825" s="9"/>
      <c r="P825" s="9"/>
      <c r="Q825" s="9"/>
    </row>
    <row r="826" spans="1:17" x14ac:dyDescent="0.35">
      <c r="A826" s="66"/>
      <c r="B826" s="66"/>
      <c r="C826" s="66"/>
      <c r="D826" s="66"/>
      <c r="E826" s="66"/>
      <c r="F826" s="41"/>
      <c r="G826" s="41"/>
      <c r="H826" s="41"/>
      <c r="L826" s="9"/>
      <c r="M826" s="9"/>
      <c r="N826" s="9"/>
      <c r="O826" s="9"/>
      <c r="P826" s="9"/>
      <c r="Q826" s="9"/>
    </row>
    <row r="827" spans="1:17" x14ac:dyDescent="0.35">
      <c r="A827" s="66"/>
      <c r="B827" s="66"/>
      <c r="C827" s="66"/>
      <c r="D827" s="66"/>
      <c r="E827" s="66"/>
      <c r="F827" s="41"/>
      <c r="G827" s="41"/>
      <c r="H827" s="41"/>
      <c r="L827" s="9"/>
      <c r="M827" s="9"/>
      <c r="N827" s="9"/>
      <c r="O827" s="9"/>
      <c r="P827" s="9"/>
      <c r="Q827" s="9"/>
    </row>
    <row r="828" spans="1:17" x14ac:dyDescent="0.35">
      <c r="A828" s="66"/>
      <c r="B828" s="66"/>
      <c r="C828" s="66"/>
      <c r="D828" s="66"/>
      <c r="E828" s="66"/>
      <c r="F828" s="41"/>
      <c r="G828" s="41"/>
      <c r="H828" s="41"/>
      <c r="L828" s="9"/>
      <c r="M828" s="9"/>
      <c r="N828" s="9"/>
      <c r="O828" s="9"/>
      <c r="P828" s="9"/>
      <c r="Q828" s="9"/>
    </row>
    <row r="829" spans="1:17" x14ac:dyDescent="0.35">
      <c r="A829" s="66"/>
      <c r="B829" s="66"/>
      <c r="C829" s="66"/>
      <c r="D829" s="66"/>
      <c r="E829" s="66"/>
      <c r="F829" s="41"/>
      <c r="G829" s="41"/>
      <c r="H829" s="41"/>
      <c r="L829" s="9"/>
      <c r="M829" s="9"/>
      <c r="N829" s="9"/>
      <c r="O829" s="9"/>
      <c r="P829" s="9"/>
      <c r="Q829" s="9"/>
    </row>
    <row r="830" spans="1:17" x14ac:dyDescent="0.35">
      <c r="A830" s="9"/>
      <c r="B830" s="9"/>
      <c r="C830" s="9"/>
      <c r="D830" s="9"/>
      <c r="E830" s="9"/>
      <c r="F830" s="41"/>
      <c r="G830" s="41"/>
      <c r="H830" s="41"/>
      <c r="L830" s="9"/>
      <c r="M830" s="9"/>
      <c r="N830" s="9"/>
      <c r="O830" s="9"/>
      <c r="P830" s="9"/>
      <c r="Q830" s="9"/>
    </row>
    <row r="831" spans="1:17" x14ac:dyDescent="0.35">
      <c r="A831" s="67" t="s">
        <v>350</v>
      </c>
      <c r="B831" s="67"/>
      <c r="C831" s="67"/>
      <c r="D831" s="67"/>
      <c r="E831" s="67"/>
      <c r="F831" s="41"/>
      <c r="G831" s="41"/>
      <c r="H831" s="41"/>
      <c r="L831" s="9"/>
      <c r="M831" s="9"/>
      <c r="N831" s="9"/>
      <c r="O831" s="9"/>
      <c r="P831" s="9"/>
      <c r="Q831" s="9"/>
    </row>
    <row r="832" spans="1:17" ht="14.5" customHeight="1" x14ac:dyDescent="0.35">
      <c r="A832" s="63" t="s">
        <v>358</v>
      </c>
      <c r="B832" s="63"/>
      <c r="C832" s="63"/>
      <c r="D832" s="63"/>
      <c r="E832" s="63"/>
      <c r="F832" s="41"/>
      <c r="G832" s="41"/>
      <c r="H832" s="41"/>
      <c r="L832" s="9"/>
      <c r="M832" s="9"/>
      <c r="N832" s="9"/>
      <c r="O832" s="9"/>
      <c r="P832" s="9"/>
      <c r="Q832" s="9"/>
    </row>
    <row r="833" spans="1:17" x14ac:dyDescent="0.35">
      <c r="A833" s="63"/>
      <c r="B833" s="63"/>
      <c r="C833" s="63"/>
      <c r="D833" s="63"/>
      <c r="E833" s="63"/>
      <c r="F833" s="41"/>
      <c r="G833" s="41"/>
      <c r="H833" s="41"/>
      <c r="L833" s="9"/>
      <c r="M833" s="9"/>
      <c r="N833" s="9"/>
      <c r="O833" s="9"/>
      <c r="P833" s="9"/>
      <c r="Q833" s="9"/>
    </row>
    <row r="834" spans="1:17" x14ac:dyDescent="0.35">
      <c r="A834" s="63"/>
      <c r="B834" s="63"/>
      <c r="C834" s="63"/>
      <c r="D834" s="63"/>
      <c r="E834" s="63"/>
      <c r="F834" s="41"/>
      <c r="G834" s="41"/>
      <c r="H834" s="41"/>
      <c r="L834" s="9"/>
      <c r="M834" s="9"/>
      <c r="N834" s="9"/>
      <c r="O834" s="9"/>
      <c r="P834" s="9"/>
      <c r="Q834" s="9"/>
    </row>
    <row r="835" spans="1:17" x14ac:dyDescent="0.35">
      <c r="A835" s="63"/>
      <c r="B835" s="63"/>
      <c r="C835" s="63"/>
      <c r="D835" s="63"/>
      <c r="E835" s="63"/>
      <c r="F835" s="41"/>
      <c r="G835" s="41"/>
      <c r="H835" s="41"/>
      <c r="L835" s="9"/>
      <c r="M835" s="9"/>
      <c r="N835" s="9"/>
      <c r="O835" s="9"/>
      <c r="P835" s="9"/>
      <c r="Q835" s="9"/>
    </row>
    <row r="836" spans="1:17" x14ac:dyDescent="0.35">
      <c r="A836" s="63"/>
      <c r="B836" s="63"/>
      <c r="C836" s="63"/>
      <c r="D836" s="63"/>
      <c r="E836" s="63"/>
      <c r="F836" s="41"/>
      <c r="G836" s="41"/>
      <c r="H836" s="41"/>
      <c r="L836" s="9"/>
      <c r="M836" s="9"/>
      <c r="N836" s="9"/>
      <c r="O836" s="9"/>
      <c r="P836" s="9"/>
      <c r="Q836" s="9"/>
    </row>
    <row r="837" spans="1:17" x14ac:dyDescent="0.35">
      <c r="A837" s="63"/>
      <c r="B837" s="63"/>
      <c r="C837" s="63"/>
      <c r="D837" s="63"/>
      <c r="E837" s="63"/>
      <c r="F837" s="41"/>
      <c r="G837" s="41"/>
      <c r="H837" s="41"/>
      <c r="L837" s="9"/>
      <c r="M837" s="9"/>
      <c r="N837" s="9"/>
      <c r="O837" s="9"/>
      <c r="P837" s="9"/>
      <c r="Q837" s="9"/>
    </row>
    <row r="838" spans="1:17" x14ac:dyDescent="0.35">
      <c r="A838" s="63"/>
      <c r="B838" s="63"/>
      <c r="C838" s="63"/>
      <c r="D838" s="63"/>
      <c r="E838" s="63"/>
      <c r="G838" s="2" t="s">
        <v>62</v>
      </c>
      <c r="H838" s="65" t="s">
        <v>352</v>
      </c>
      <c r="I838" s="65"/>
      <c r="L838" s="9"/>
      <c r="M838" s="9"/>
      <c r="N838" s="9"/>
      <c r="O838" s="62" t="s">
        <v>357</v>
      </c>
      <c r="P838" s="62"/>
      <c r="Q838" s="9"/>
    </row>
    <row r="839" spans="1:17" ht="14.5" customHeight="1" x14ac:dyDescent="0.35">
      <c r="A839" s="63"/>
      <c r="B839" s="63"/>
      <c r="C839" s="63"/>
      <c r="D839" s="63"/>
      <c r="E839" s="63"/>
      <c r="F839" s="41" t="s">
        <v>351</v>
      </c>
      <c r="G839" s="41">
        <v>100</v>
      </c>
      <c r="H839" s="61">
        <v>100</v>
      </c>
      <c r="I839" s="61">
        <v>2</v>
      </c>
      <c r="J839" s="64" t="s">
        <v>355</v>
      </c>
      <c r="K839" s="64"/>
      <c r="L839" s="64"/>
      <c r="M839" s="64"/>
      <c r="N839" s="64"/>
      <c r="O839" s="62"/>
      <c r="P839" s="62"/>
      <c r="Q839" s="9"/>
    </row>
    <row r="840" spans="1:17" x14ac:dyDescent="0.35">
      <c r="A840" s="63"/>
      <c r="B840" s="63"/>
      <c r="C840" s="63"/>
      <c r="D840" s="63"/>
      <c r="E840" s="63"/>
      <c r="F840" s="41" t="s">
        <v>353</v>
      </c>
      <c r="G840" s="41">
        <v>50</v>
      </c>
      <c r="H840" s="60">
        <v>50</v>
      </c>
      <c r="I840" s="60">
        <v>1</v>
      </c>
      <c r="J840" s="64"/>
      <c r="K840" s="64"/>
      <c r="L840" s="64"/>
      <c r="M840" s="64"/>
      <c r="N840" s="64"/>
      <c r="O840" s="62"/>
      <c r="P840" s="62"/>
      <c r="Q840" s="9"/>
    </row>
    <row r="841" spans="1:17" x14ac:dyDescent="0.35">
      <c r="A841" s="63"/>
      <c r="B841" s="63"/>
      <c r="C841" s="63"/>
      <c r="D841" s="63"/>
      <c r="E841" s="63"/>
      <c r="F841" s="41"/>
      <c r="G841" s="41"/>
      <c r="H841" s="41"/>
      <c r="L841" s="9"/>
      <c r="M841" s="9"/>
      <c r="N841" s="9"/>
      <c r="O841" s="62"/>
      <c r="P841" s="62"/>
      <c r="Q841" s="9"/>
    </row>
    <row r="842" spans="1:17" x14ac:dyDescent="0.35">
      <c r="A842" s="63"/>
      <c r="B842" s="63"/>
      <c r="C842" s="63"/>
      <c r="D842" s="63"/>
      <c r="E842" s="63"/>
      <c r="G842" s="2" t="s">
        <v>62</v>
      </c>
      <c r="H842" s="65" t="s">
        <v>352</v>
      </c>
      <c r="I842" s="65"/>
      <c r="L842" s="9"/>
      <c r="M842" s="9"/>
      <c r="N842" s="9"/>
      <c r="O842" s="62"/>
      <c r="P842" s="62"/>
      <c r="Q842" s="9"/>
    </row>
    <row r="843" spans="1:17" x14ac:dyDescent="0.35">
      <c r="A843" s="63"/>
      <c r="B843" s="63"/>
      <c r="C843" s="63"/>
      <c r="D843" s="63"/>
      <c r="E843" s="63"/>
      <c r="F843" s="41" t="s">
        <v>351</v>
      </c>
      <c r="G843" s="41">
        <v>100</v>
      </c>
      <c r="H843" s="61">
        <v>100</v>
      </c>
      <c r="I843" s="61">
        <v>4</v>
      </c>
      <c r="J843" s="64" t="s">
        <v>356</v>
      </c>
      <c r="K843" s="65"/>
      <c r="L843" s="65"/>
      <c r="M843" s="65"/>
      <c r="N843" s="65"/>
      <c r="O843" s="62"/>
      <c r="P843" s="62"/>
      <c r="Q843" s="9"/>
    </row>
    <row r="844" spans="1:17" x14ac:dyDescent="0.35">
      <c r="A844" s="63"/>
      <c r="B844" s="63"/>
      <c r="C844" s="63"/>
      <c r="D844" s="63"/>
      <c r="E844" s="63"/>
      <c r="F844" s="41" t="s">
        <v>354</v>
      </c>
      <c r="G844" s="41">
        <v>-75</v>
      </c>
      <c r="H844" s="60">
        <v>-75</v>
      </c>
      <c r="I844" s="60">
        <v>-3</v>
      </c>
      <c r="J844" s="65"/>
      <c r="K844" s="65"/>
      <c r="L844" s="65"/>
      <c r="M844" s="65"/>
      <c r="N844" s="65"/>
      <c r="O844" s="62"/>
      <c r="P844" s="62"/>
      <c r="Q844" s="9"/>
    </row>
    <row r="845" spans="1:17" x14ac:dyDescent="0.35">
      <c r="A845" s="63"/>
      <c r="B845" s="63"/>
      <c r="C845" s="63"/>
      <c r="D845" s="63"/>
      <c r="E845" s="63"/>
      <c r="F845" s="41"/>
      <c r="G845" s="41"/>
      <c r="H845" s="41"/>
      <c r="L845" s="9"/>
      <c r="M845" s="9"/>
      <c r="N845" s="9"/>
      <c r="O845" s="9"/>
      <c r="P845" s="9"/>
      <c r="Q845" s="9"/>
    </row>
    <row r="846" spans="1:17" x14ac:dyDescent="0.35">
      <c r="A846" s="63"/>
      <c r="B846" s="63"/>
      <c r="C846" s="63"/>
      <c r="D846" s="63"/>
      <c r="E846" s="63"/>
      <c r="F846" s="41"/>
      <c r="G846" s="41"/>
      <c r="H846" s="41"/>
      <c r="L846" s="9"/>
      <c r="M846" s="9"/>
      <c r="N846" s="9"/>
      <c r="O846" s="9"/>
      <c r="P846" s="9"/>
      <c r="Q846" s="9"/>
    </row>
    <row r="847" spans="1:17" x14ac:dyDescent="0.35">
      <c r="A847" s="63"/>
      <c r="B847" s="63"/>
      <c r="C847" s="63"/>
      <c r="D847" s="63"/>
      <c r="E847" s="63"/>
      <c r="F847" s="41"/>
      <c r="G847" s="41"/>
      <c r="H847" s="41"/>
      <c r="L847" s="9"/>
      <c r="M847" s="9"/>
      <c r="N847" s="9"/>
      <c r="O847" s="9"/>
      <c r="P847" s="9"/>
      <c r="Q847" s="9"/>
    </row>
    <row r="848" spans="1:17" x14ac:dyDescent="0.35">
      <c r="A848" s="63"/>
      <c r="B848" s="63"/>
      <c r="C848" s="63"/>
      <c r="D848" s="63"/>
      <c r="E848" s="63"/>
      <c r="F848" s="41"/>
      <c r="G848" s="41"/>
      <c r="H848" s="41"/>
      <c r="L848" s="9"/>
      <c r="M848" s="9"/>
      <c r="N848" s="9"/>
      <c r="O848" s="9"/>
      <c r="P848" s="9"/>
      <c r="Q848" s="9"/>
    </row>
    <row r="849" spans="1:17" x14ac:dyDescent="0.35">
      <c r="A849" s="63"/>
      <c r="B849" s="63"/>
      <c r="C849" s="63"/>
      <c r="D849" s="63"/>
      <c r="E849" s="63"/>
      <c r="F849" s="41"/>
      <c r="G849" s="41"/>
      <c r="H849" s="41"/>
      <c r="L849" s="9"/>
      <c r="M849" s="9"/>
      <c r="N849" s="9"/>
      <c r="O849" s="9"/>
      <c r="P849" s="9"/>
      <c r="Q849" s="9"/>
    </row>
    <row r="850" spans="1:17" x14ac:dyDescent="0.35">
      <c r="A850" s="63"/>
      <c r="B850" s="63"/>
      <c r="C850" s="63"/>
      <c r="D850" s="63"/>
      <c r="E850" s="63"/>
      <c r="F850" s="41"/>
      <c r="G850" s="41"/>
      <c r="H850" s="41"/>
      <c r="L850" s="9"/>
      <c r="M850" s="9"/>
      <c r="N850" s="9"/>
      <c r="O850" s="9"/>
      <c r="P850" s="9"/>
      <c r="Q850" s="9"/>
    </row>
    <row r="851" spans="1:17" x14ac:dyDescent="0.35">
      <c r="A851" s="63"/>
      <c r="B851" s="63"/>
      <c r="C851" s="63"/>
      <c r="D851" s="63"/>
      <c r="E851" s="63"/>
      <c r="F851" s="41"/>
      <c r="G851" s="41"/>
      <c r="H851" s="41"/>
      <c r="L851" s="9"/>
      <c r="M851" s="9"/>
      <c r="N851" s="9"/>
      <c r="O851" s="9"/>
      <c r="P851" s="9"/>
      <c r="Q851" s="9"/>
    </row>
    <row r="852" spans="1:17" x14ac:dyDescent="0.35">
      <c r="A852" s="63"/>
      <c r="B852" s="63"/>
      <c r="C852" s="63"/>
      <c r="D852" s="63"/>
      <c r="E852" s="63"/>
      <c r="F852" s="41"/>
      <c r="G852" s="41"/>
      <c r="H852" s="41"/>
      <c r="L852" s="9"/>
      <c r="M852" s="9"/>
      <c r="N852" s="9"/>
      <c r="O852" s="9"/>
      <c r="P852" s="9"/>
      <c r="Q852" s="9"/>
    </row>
    <row r="853" spans="1:17" x14ac:dyDescent="0.35">
      <c r="A853" s="63"/>
      <c r="B853" s="63"/>
      <c r="C853" s="63"/>
      <c r="D853" s="63"/>
      <c r="E853" s="63"/>
      <c r="F853" s="41"/>
      <c r="G853" s="41"/>
      <c r="H853" s="41"/>
      <c r="L853" s="9"/>
      <c r="M853" s="9"/>
      <c r="N853" s="9"/>
      <c r="O853" s="9"/>
      <c r="P853" s="9"/>
      <c r="Q853" s="9"/>
    </row>
    <row r="854" spans="1:17" x14ac:dyDescent="0.35">
      <c r="A854" s="63"/>
      <c r="B854" s="63"/>
      <c r="C854" s="63"/>
      <c r="D854" s="63"/>
      <c r="E854" s="63"/>
      <c r="F854" s="41"/>
      <c r="G854" s="41"/>
      <c r="H854" s="41"/>
      <c r="L854" s="9"/>
      <c r="M854" s="9"/>
      <c r="N854" s="9"/>
      <c r="O854" s="9"/>
      <c r="P854" s="9"/>
      <c r="Q854" s="9"/>
    </row>
    <row r="855" spans="1:17" x14ac:dyDescent="0.35">
      <c r="A855" s="63"/>
      <c r="B855" s="63"/>
      <c r="C855" s="63"/>
      <c r="D855" s="63"/>
      <c r="E855" s="63"/>
      <c r="F855" s="41"/>
      <c r="G855" s="41"/>
      <c r="H855" s="41"/>
      <c r="L855" s="9"/>
      <c r="M855" s="9"/>
      <c r="N855" s="9"/>
      <c r="O855" s="9"/>
      <c r="P855" s="9"/>
      <c r="Q855" s="9"/>
    </row>
    <row r="856" spans="1:17" x14ac:dyDescent="0.35">
      <c r="A856" s="63"/>
      <c r="B856" s="63"/>
      <c r="C856" s="63"/>
      <c r="D856" s="63"/>
      <c r="E856" s="63"/>
      <c r="F856" s="63" t="s">
        <v>359</v>
      </c>
      <c r="G856" s="63"/>
      <c r="H856" s="63"/>
      <c r="I856" s="63"/>
      <c r="J856" s="63"/>
      <c r="L856" s="9"/>
      <c r="M856" s="9"/>
      <c r="N856" s="9"/>
      <c r="O856" s="9"/>
      <c r="P856" s="9"/>
      <c r="Q856" s="9"/>
    </row>
    <row r="857" spans="1:17" x14ac:dyDescent="0.35">
      <c r="A857" s="63"/>
      <c r="B857" s="63"/>
      <c r="C857" s="63"/>
      <c r="D857" s="63"/>
      <c r="E857" s="63"/>
      <c r="F857" s="63"/>
      <c r="G857" s="63"/>
      <c r="H857" s="63"/>
      <c r="I857" s="63"/>
      <c r="J857" s="63"/>
      <c r="L857" s="9"/>
      <c r="M857" s="9"/>
      <c r="N857" s="9"/>
      <c r="O857" s="9"/>
      <c r="P857" s="9"/>
      <c r="Q857" s="9"/>
    </row>
    <row r="858" spans="1:17" x14ac:dyDescent="0.35">
      <c r="A858" s="63"/>
      <c r="B858" s="63"/>
      <c r="C858" s="63"/>
      <c r="D858" s="63"/>
      <c r="E858" s="63"/>
      <c r="F858" s="63"/>
      <c r="G858" s="63"/>
      <c r="H858" s="63"/>
      <c r="I858" s="63"/>
      <c r="J858" s="63"/>
      <c r="L858" s="9"/>
      <c r="M858" s="9"/>
      <c r="N858" s="9"/>
      <c r="O858" s="9"/>
      <c r="P858" s="9"/>
      <c r="Q858" s="9"/>
    </row>
    <row r="859" spans="1:17" x14ac:dyDescent="0.35">
      <c r="A859" s="63"/>
      <c r="B859" s="63"/>
      <c r="C859" s="63"/>
      <c r="D859" s="63"/>
      <c r="E859" s="63"/>
      <c r="F859" s="63"/>
      <c r="G859" s="63"/>
      <c r="H859" s="63"/>
      <c r="I859" s="63"/>
      <c r="J859" s="63"/>
      <c r="L859" s="9"/>
      <c r="M859" s="9"/>
      <c r="N859" s="9"/>
      <c r="O859" s="9"/>
      <c r="P859" s="9"/>
      <c r="Q859" s="9"/>
    </row>
    <row r="860" spans="1:17" x14ac:dyDescent="0.35">
      <c r="A860" s="63"/>
      <c r="B860" s="63"/>
      <c r="C860" s="63"/>
      <c r="D860" s="63"/>
      <c r="E860" s="63"/>
      <c r="F860" s="63"/>
      <c r="G860" s="63"/>
      <c r="H860" s="63"/>
      <c r="I860" s="63"/>
      <c r="J860" s="63"/>
      <c r="L860" s="9"/>
      <c r="M860" s="9"/>
      <c r="N860" s="9"/>
      <c r="O860" s="9"/>
      <c r="P860" s="9"/>
      <c r="Q860" s="9"/>
    </row>
    <row r="861" spans="1:17" x14ac:dyDescent="0.35">
      <c r="A861" s="9"/>
      <c r="B861" s="9"/>
      <c r="C861" s="9"/>
      <c r="D861" s="9"/>
      <c r="E861" s="9"/>
      <c r="F861" s="41"/>
      <c r="G861" s="41"/>
      <c r="H861" s="41"/>
      <c r="L861" s="9"/>
      <c r="M861" s="9"/>
      <c r="N861" s="9"/>
      <c r="O861" s="9"/>
      <c r="P861" s="9"/>
      <c r="Q861" s="9"/>
    </row>
    <row r="862" spans="1:17" x14ac:dyDescent="0.35">
      <c r="A862" s="67" t="s">
        <v>360</v>
      </c>
      <c r="B862" s="67"/>
      <c r="C862" s="67"/>
      <c r="D862" s="67"/>
      <c r="E862" s="67"/>
      <c r="F862" s="41"/>
      <c r="G862" s="41"/>
      <c r="H862" s="41"/>
      <c r="L862" s="9"/>
      <c r="M862" s="9"/>
      <c r="N862" s="9"/>
      <c r="O862" s="9"/>
      <c r="P862" s="9"/>
      <c r="Q862" s="9"/>
    </row>
    <row r="863" spans="1:17" x14ac:dyDescent="0.35">
      <c r="A863" s="63" t="s">
        <v>361</v>
      </c>
      <c r="B863" s="63"/>
      <c r="C863" s="63"/>
      <c r="D863" s="63"/>
      <c r="E863" s="63"/>
      <c r="F863" s="41"/>
      <c r="G863" s="41"/>
      <c r="H863" s="41"/>
      <c r="L863" s="9"/>
      <c r="M863" s="9"/>
      <c r="N863" s="9"/>
      <c r="O863" s="9"/>
      <c r="P863" s="9"/>
      <c r="Q863" s="9"/>
    </row>
    <row r="864" spans="1:17" x14ac:dyDescent="0.35">
      <c r="A864" s="63"/>
      <c r="B864" s="63"/>
      <c r="C864" s="63"/>
      <c r="D864" s="63"/>
      <c r="E864" s="63"/>
      <c r="F864" s="41"/>
      <c r="G864" s="41"/>
      <c r="H864" s="41"/>
      <c r="L864" s="9"/>
      <c r="M864" s="9"/>
      <c r="N864" s="9"/>
      <c r="O864" s="9"/>
      <c r="P864" s="9"/>
      <c r="Q864" s="9"/>
    </row>
    <row r="865" spans="1:17" x14ac:dyDescent="0.35">
      <c r="A865" s="63"/>
      <c r="B865" s="63"/>
      <c r="C865" s="63"/>
      <c r="D865" s="63"/>
      <c r="E865" s="63"/>
      <c r="F865" s="41"/>
      <c r="G865" s="41"/>
      <c r="H865" s="41"/>
      <c r="L865" s="9"/>
      <c r="M865" s="9"/>
      <c r="N865" s="9"/>
      <c r="O865" s="9"/>
      <c r="P865" s="9"/>
      <c r="Q865" s="9"/>
    </row>
    <row r="866" spans="1:17" x14ac:dyDescent="0.35">
      <c r="A866" s="63"/>
      <c r="B866" s="63"/>
      <c r="C866" s="63"/>
      <c r="D866" s="63"/>
      <c r="E866" s="63"/>
      <c r="F866" s="41"/>
      <c r="G866" s="41"/>
      <c r="H866" s="41"/>
      <c r="L866" s="9"/>
      <c r="M866" s="9"/>
      <c r="N866" s="9"/>
      <c r="O866" s="9"/>
      <c r="P866" s="9"/>
      <c r="Q866" s="9"/>
    </row>
    <row r="867" spans="1:17" x14ac:dyDescent="0.35">
      <c r="A867" s="63"/>
      <c r="B867" s="63"/>
      <c r="C867" s="63"/>
      <c r="D867" s="63"/>
      <c r="E867" s="63"/>
      <c r="F867" s="41"/>
      <c r="G867" s="41"/>
      <c r="H867" s="41"/>
      <c r="L867" s="9"/>
      <c r="M867" s="9"/>
      <c r="N867" s="9"/>
      <c r="O867" s="9"/>
      <c r="P867" s="9"/>
      <c r="Q867" s="9"/>
    </row>
    <row r="868" spans="1:17" x14ac:dyDescent="0.35">
      <c r="A868" s="63"/>
      <c r="B868" s="63"/>
      <c r="C868" s="63"/>
      <c r="D868" s="63"/>
      <c r="E868" s="63"/>
      <c r="F868" s="41"/>
      <c r="G868" s="41"/>
      <c r="H868" s="41"/>
      <c r="L868" s="9"/>
      <c r="M868" s="9"/>
      <c r="N868" s="9"/>
      <c r="O868" s="9"/>
      <c r="P868" s="9"/>
      <c r="Q868" s="9"/>
    </row>
    <row r="869" spans="1:17" x14ac:dyDescent="0.35">
      <c r="A869" s="63"/>
      <c r="B869" s="63"/>
      <c r="C869" s="63"/>
      <c r="D869" s="63"/>
      <c r="E869" s="63"/>
      <c r="F869" s="41"/>
      <c r="G869" s="41"/>
      <c r="H869" s="41"/>
      <c r="L869" s="9"/>
      <c r="M869" s="9"/>
      <c r="N869" s="9"/>
      <c r="O869" s="9"/>
      <c r="P869" s="9"/>
      <c r="Q869" s="9"/>
    </row>
    <row r="870" spans="1:17" x14ac:dyDescent="0.35">
      <c r="A870" s="63"/>
      <c r="B870" s="63"/>
      <c r="C870" s="63"/>
      <c r="D870" s="63"/>
      <c r="E870" s="63"/>
      <c r="F870" s="41"/>
      <c r="G870" s="41"/>
      <c r="H870" s="41"/>
      <c r="L870" s="9"/>
      <c r="M870" s="9"/>
      <c r="N870" s="9"/>
      <c r="O870" s="9"/>
      <c r="P870" s="9"/>
      <c r="Q870" s="9"/>
    </row>
    <row r="871" spans="1:17" x14ac:dyDescent="0.35">
      <c r="A871" s="63"/>
      <c r="B871" s="63"/>
      <c r="C871" s="63"/>
      <c r="D871" s="63"/>
      <c r="E871" s="63"/>
      <c r="F871" s="41"/>
      <c r="G871" s="41"/>
      <c r="H871" s="41"/>
      <c r="L871" s="9"/>
      <c r="M871" s="9"/>
      <c r="N871" s="9"/>
      <c r="O871" s="9"/>
      <c r="P871" s="9"/>
      <c r="Q871" s="9"/>
    </row>
    <row r="872" spans="1:17" x14ac:dyDescent="0.35">
      <c r="A872" s="63"/>
      <c r="B872" s="63"/>
      <c r="C872" s="63"/>
      <c r="D872" s="63"/>
      <c r="E872" s="63"/>
      <c r="F872" s="41"/>
      <c r="G872" s="41"/>
      <c r="H872" s="41"/>
      <c r="L872" s="9"/>
      <c r="M872" s="9"/>
      <c r="N872" s="9"/>
      <c r="O872" s="9"/>
      <c r="P872" s="9"/>
      <c r="Q872" s="9"/>
    </row>
    <row r="873" spans="1:17" x14ac:dyDescent="0.35">
      <c r="A873" s="63"/>
      <c r="B873" s="63"/>
      <c r="C873" s="63"/>
      <c r="D873" s="63"/>
      <c r="E873" s="63"/>
      <c r="F873" s="41"/>
      <c r="G873" s="41"/>
      <c r="H873" s="41"/>
      <c r="L873" s="9"/>
      <c r="M873" s="9"/>
      <c r="N873" s="9"/>
      <c r="O873" s="9"/>
      <c r="P873" s="9"/>
      <c r="Q873" s="9"/>
    </row>
    <row r="874" spans="1:17" x14ac:dyDescent="0.35">
      <c r="A874" s="63"/>
      <c r="B874" s="63"/>
      <c r="C874" s="63"/>
      <c r="D874" s="63"/>
      <c r="E874" s="63"/>
      <c r="F874" s="41"/>
      <c r="G874" s="41"/>
      <c r="H874" s="41"/>
      <c r="L874" s="9"/>
      <c r="M874" s="9"/>
      <c r="N874" s="9"/>
      <c r="O874" s="9"/>
      <c r="P874" s="9"/>
      <c r="Q874" s="9"/>
    </row>
    <row r="875" spans="1:17" x14ac:dyDescent="0.35">
      <c r="A875" s="63"/>
      <c r="B875" s="63"/>
      <c r="C875" s="63"/>
      <c r="D875" s="63"/>
      <c r="E875" s="63"/>
      <c r="L875" s="9"/>
      <c r="M875" s="9"/>
      <c r="N875" s="9"/>
      <c r="O875" s="9"/>
      <c r="P875" s="9"/>
      <c r="Q875" s="9"/>
    </row>
    <row r="876" spans="1:17" x14ac:dyDescent="0.35">
      <c r="A876" s="63"/>
      <c r="B876" s="63"/>
      <c r="C876" s="63"/>
      <c r="D876" s="63"/>
      <c r="E876" s="63"/>
      <c r="L876" s="9"/>
      <c r="M876" s="9"/>
      <c r="N876" s="9"/>
      <c r="O876" s="9"/>
      <c r="P876" s="9"/>
      <c r="Q876" s="9"/>
    </row>
    <row r="877" spans="1:17" x14ac:dyDescent="0.35">
      <c r="A877" s="63"/>
      <c r="B877" s="63"/>
      <c r="C877" s="63"/>
      <c r="D877" s="63"/>
      <c r="E877" s="63"/>
      <c r="L877" s="9"/>
      <c r="M877" s="9"/>
      <c r="N877" s="9"/>
      <c r="O877" s="9"/>
      <c r="P877" s="9"/>
      <c r="Q877" s="9"/>
    </row>
    <row r="878" spans="1:17" x14ac:dyDescent="0.35">
      <c r="A878" s="63"/>
      <c r="B878" s="63"/>
      <c r="C878" s="63"/>
      <c r="D878" s="63"/>
      <c r="E878" s="63"/>
      <c r="L878" s="9"/>
      <c r="M878" s="9"/>
      <c r="N878" s="9"/>
      <c r="O878" s="9"/>
      <c r="P878" s="9"/>
      <c r="Q878" s="9"/>
    </row>
    <row r="879" spans="1:17" x14ac:dyDescent="0.35">
      <c r="A879" s="9"/>
      <c r="B879" s="9"/>
      <c r="C879" s="9"/>
      <c r="D879" s="9"/>
      <c r="E879" s="9"/>
      <c r="L879" s="9"/>
      <c r="M879" s="9"/>
      <c r="N879" s="9"/>
      <c r="O879" s="9"/>
      <c r="P879" s="9"/>
      <c r="Q879" s="9"/>
    </row>
    <row r="880" spans="1:17" x14ac:dyDescent="0.35">
      <c r="A880" s="9"/>
      <c r="B880" s="9"/>
      <c r="C880" s="9"/>
      <c r="D880" s="9"/>
      <c r="E880" s="9"/>
      <c r="L880" s="9"/>
      <c r="M880" s="9"/>
      <c r="N880" s="9"/>
      <c r="O880" s="9"/>
      <c r="P880" s="9"/>
      <c r="Q880" s="9"/>
    </row>
    <row r="881" spans="1:17" x14ac:dyDescent="0.35">
      <c r="A881" s="9"/>
      <c r="B881" s="9"/>
      <c r="C881" s="9"/>
      <c r="D881" s="9"/>
      <c r="E881" s="9"/>
      <c r="L881" s="9"/>
      <c r="M881" s="9"/>
      <c r="N881" s="9"/>
      <c r="O881" s="9"/>
      <c r="P881" s="9"/>
      <c r="Q881" s="9"/>
    </row>
    <row r="882" spans="1:17" x14ac:dyDescent="0.35">
      <c r="A882" s="9"/>
      <c r="B882" s="9"/>
      <c r="C882" s="9"/>
      <c r="D882" s="9"/>
      <c r="E882" s="9"/>
      <c r="L882" s="9"/>
      <c r="M882" s="9"/>
      <c r="N882" s="9"/>
      <c r="O882" s="9"/>
      <c r="P882" s="9"/>
      <c r="Q882" s="9"/>
    </row>
    <row r="883" spans="1:17" x14ac:dyDescent="0.35">
      <c r="A883" s="9"/>
      <c r="B883" s="9"/>
      <c r="C883" s="9"/>
      <c r="D883" s="9"/>
      <c r="E883" s="9"/>
      <c r="L883" s="9"/>
      <c r="M883" s="9"/>
      <c r="N883" s="9"/>
      <c r="O883" s="9"/>
      <c r="P883" s="9"/>
      <c r="Q883" s="9"/>
    </row>
    <row r="884" spans="1:17" x14ac:dyDescent="0.35">
      <c r="A884" s="9"/>
      <c r="B884" s="9"/>
      <c r="C884" s="9"/>
      <c r="D884" s="9"/>
      <c r="E884" s="9"/>
      <c r="L884" s="9"/>
      <c r="M884" s="9"/>
      <c r="N884" s="9"/>
      <c r="O884" s="9"/>
      <c r="P884" s="9"/>
      <c r="Q884" s="9"/>
    </row>
    <row r="885" spans="1:17" x14ac:dyDescent="0.35">
      <c r="A885" s="9"/>
      <c r="B885" s="9"/>
      <c r="C885" s="9"/>
      <c r="D885" s="9"/>
      <c r="E885" s="9"/>
      <c r="L885" s="9"/>
      <c r="M885" s="9"/>
      <c r="N885" s="9"/>
      <c r="O885" s="9"/>
      <c r="P885" s="9"/>
      <c r="Q885" s="9"/>
    </row>
    <row r="886" spans="1:17" x14ac:dyDescent="0.35">
      <c r="A886" s="9"/>
      <c r="B886" s="9"/>
      <c r="C886" s="9"/>
      <c r="D886" s="9"/>
      <c r="E886" s="9"/>
      <c r="L886" s="9"/>
      <c r="M886" s="9"/>
      <c r="N886" s="9"/>
      <c r="O886" s="9"/>
      <c r="P886" s="9"/>
      <c r="Q886" s="9"/>
    </row>
    <row r="887" spans="1:17" x14ac:dyDescent="0.35">
      <c r="A887" s="9"/>
      <c r="B887" s="9"/>
      <c r="C887" s="9"/>
      <c r="D887" s="9"/>
      <c r="E887" s="9"/>
      <c r="L887" s="9"/>
      <c r="M887" s="9"/>
      <c r="N887" s="9"/>
      <c r="O887" s="9"/>
      <c r="P887" s="9"/>
      <c r="Q887" s="9"/>
    </row>
    <row r="888" spans="1:17" x14ac:dyDescent="0.35">
      <c r="A888" s="9"/>
      <c r="B888" s="9"/>
      <c r="C888" s="9"/>
      <c r="D888" s="9"/>
      <c r="E888" s="9"/>
      <c r="L888" s="9"/>
      <c r="M888" s="9"/>
      <c r="N888" s="9"/>
      <c r="O888" s="9"/>
      <c r="P888" s="9"/>
      <c r="Q888" s="9"/>
    </row>
    <row r="889" spans="1:17" x14ac:dyDescent="0.35">
      <c r="A889" s="9"/>
      <c r="B889" s="9"/>
      <c r="C889" s="9"/>
      <c r="D889" s="9"/>
      <c r="E889" s="9"/>
      <c r="L889" s="9"/>
      <c r="M889" s="9"/>
      <c r="N889" s="9"/>
      <c r="O889" s="9"/>
      <c r="P889" s="9"/>
      <c r="Q889" s="9"/>
    </row>
    <row r="890" spans="1:17" x14ac:dyDescent="0.35">
      <c r="A890" s="9"/>
      <c r="B890" s="9"/>
      <c r="C890" s="9"/>
      <c r="D890" s="9"/>
      <c r="E890" s="9"/>
      <c r="L890" s="9"/>
      <c r="M890" s="9"/>
      <c r="N890" s="9"/>
      <c r="O890" s="9"/>
      <c r="P890" s="9"/>
      <c r="Q890" s="9"/>
    </row>
    <row r="891" spans="1:17" x14ac:dyDescent="0.35">
      <c r="A891" s="9"/>
      <c r="B891" s="9"/>
      <c r="C891" s="9"/>
      <c r="D891" s="9"/>
      <c r="E891" s="9"/>
      <c r="L891" s="9"/>
      <c r="M891" s="9"/>
      <c r="N891" s="9"/>
      <c r="O891" s="9"/>
      <c r="P891" s="9"/>
      <c r="Q891" s="9"/>
    </row>
    <row r="892" spans="1:17" x14ac:dyDescent="0.35">
      <c r="A892" s="9"/>
      <c r="B892" s="9"/>
      <c r="C892" s="9"/>
      <c r="D892" s="9"/>
      <c r="E892" s="9"/>
      <c r="L892" s="9"/>
      <c r="M892" s="9"/>
      <c r="N892" s="9"/>
      <c r="O892" s="9"/>
      <c r="P892" s="9"/>
      <c r="Q892" s="9"/>
    </row>
    <row r="893" spans="1:17" x14ac:dyDescent="0.35">
      <c r="A893" s="9"/>
      <c r="B893" s="9"/>
      <c r="C893" s="9"/>
      <c r="D893" s="9"/>
      <c r="E893" s="9"/>
      <c r="L893" s="9"/>
      <c r="M893" s="9"/>
      <c r="N893" s="9"/>
      <c r="O893" s="9"/>
      <c r="P893" s="9"/>
      <c r="Q893" s="9"/>
    </row>
    <row r="894" spans="1:17" x14ac:dyDescent="0.35">
      <c r="A894" s="9"/>
      <c r="B894" s="9"/>
      <c r="C894" s="9"/>
      <c r="D894" s="9"/>
      <c r="E894" s="9"/>
      <c r="L894" s="9"/>
      <c r="M894" s="9"/>
      <c r="N894" s="9"/>
      <c r="O894" s="9"/>
      <c r="P894" s="9"/>
      <c r="Q894" s="9"/>
    </row>
    <row r="895" spans="1:17" x14ac:dyDescent="0.35">
      <c r="A895" s="9"/>
      <c r="B895" s="9"/>
      <c r="C895" s="9"/>
      <c r="D895" s="9"/>
      <c r="E895" s="9"/>
      <c r="L895" s="9"/>
      <c r="M895" s="9"/>
      <c r="N895" s="9"/>
      <c r="O895" s="9"/>
      <c r="P895" s="9"/>
      <c r="Q895" s="9"/>
    </row>
    <row r="896" spans="1:17" x14ac:dyDescent="0.35">
      <c r="A896" s="9"/>
      <c r="B896" s="9"/>
      <c r="C896" s="9"/>
      <c r="D896" s="9"/>
      <c r="E896" s="9"/>
      <c r="L896" s="9"/>
      <c r="M896" s="9"/>
      <c r="N896" s="9"/>
      <c r="O896" s="9"/>
      <c r="P896" s="9"/>
      <c r="Q896" s="9"/>
    </row>
    <row r="897" spans="1:17" x14ac:dyDescent="0.35">
      <c r="A897" s="9"/>
      <c r="B897" s="9"/>
      <c r="C897" s="9"/>
      <c r="D897" s="9"/>
      <c r="E897" s="9"/>
      <c r="L897" s="9"/>
      <c r="M897" s="9"/>
      <c r="N897" s="9"/>
      <c r="O897" s="9"/>
      <c r="P897" s="9"/>
      <c r="Q897" s="9"/>
    </row>
    <row r="898" spans="1:17" x14ac:dyDescent="0.35">
      <c r="A898" s="9"/>
      <c r="B898" s="9"/>
      <c r="C898" s="9"/>
      <c r="D898" s="9"/>
      <c r="E898" s="9"/>
      <c r="L898" s="9"/>
      <c r="M898" s="9"/>
      <c r="N898" s="9"/>
      <c r="O898" s="9"/>
      <c r="P898" s="9"/>
      <c r="Q898" s="9"/>
    </row>
    <row r="899" spans="1:17" x14ac:dyDescent="0.35">
      <c r="A899" s="9"/>
      <c r="B899" s="9"/>
      <c r="C899" s="9"/>
      <c r="D899" s="9"/>
      <c r="E899" s="9"/>
      <c r="L899" s="9"/>
      <c r="M899" s="9"/>
      <c r="N899" s="9"/>
      <c r="O899" s="9"/>
      <c r="P899" s="9"/>
      <c r="Q899" s="9"/>
    </row>
    <row r="900" spans="1:17" x14ac:dyDescent="0.35">
      <c r="A900" s="9"/>
      <c r="B900" s="9"/>
      <c r="C900" s="9"/>
      <c r="D900" s="9"/>
      <c r="E900" s="9"/>
      <c r="L900" s="9"/>
      <c r="M900" s="9"/>
      <c r="N900" s="9"/>
      <c r="O900" s="9"/>
      <c r="P900" s="9"/>
      <c r="Q900" s="9"/>
    </row>
    <row r="901" spans="1:17" x14ac:dyDescent="0.35">
      <c r="A901" s="9"/>
      <c r="B901" s="9"/>
      <c r="C901" s="9"/>
      <c r="D901" s="9"/>
      <c r="E901" s="9"/>
      <c r="L901" s="9"/>
      <c r="M901" s="9"/>
      <c r="N901" s="9"/>
      <c r="O901" s="9"/>
      <c r="P901" s="9"/>
      <c r="Q901" s="9"/>
    </row>
    <row r="902" spans="1:17" x14ac:dyDescent="0.35">
      <c r="A902" s="9"/>
      <c r="B902" s="9"/>
      <c r="C902" s="9"/>
      <c r="D902" s="9"/>
      <c r="E902" s="9"/>
      <c r="L902" s="9"/>
      <c r="M902" s="9"/>
      <c r="N902" s="9"/>
      <c r="O902" s="9"/>
      <c r="P902" s="9"/>
      <c r="Q902" s="9"/>
    </row>
    <row r="903" spans="1:17" x14ac:dyDescent="0.35">
      <c r="A903" s="9"/>
      <c r="B903" s="9"/>
      <c r="C903" s="9"/>
      <c r="D903" s="9"/>
      <c r="E903" s="9"/>
      <c r="L903" s="9"/>
      <c r="M903" s="9"/>
      <c r="N903" s="9"/>
      <c r="O903" s="9"/>
      <c r="P903" s="9"/>
      <c r="Q903" s="9"/>
    </row>
    <row r="904" spans="1:17" x14ac:dyDescent="0.35">
      <c r="A904" s="9"/>
      <c r="B904" s="9"/>
      <c r="C904" s="9"/>
      <c r="D904" s="9"/>
      <c r="E904" s="9"/>
      <c r="L904" s="9"/>
      <c r="M904" s="9"/>
      <c r="N904" s="9"/>
      <c r="O904" s="9"/>
      <c r="P904" s="9"/>
      <c r="Q904" s="9"/>
    </row>
    <row r="905" spans="1:17" x14ac:dyDescent="0.35">
      <c r="A905" s="9"/>
      <c r="B905" s="9"/>
      <c r="C905" s="9"/>
      <c r="D905" s="9"/>
      <c r="E905" s="9"/>
      <c r="L905" s="9"/>
      <c r="M905" s="9"/>
      <c r="N905" s="9"/>
      <c r="O905" s="9"/>
      <c r="P905" s="9"/>
      <c r="Q905" s="9"/>
    </row>
    <row r="906" spans="1:17" x14ac:dyDescent="0.35">
      <c r="A906" s="9"/>
      <c r="B906" s="9"/>
      <c r="C906" s="9"/>
      <c r="D906" s="9"/>
      <c r="E906" s="9"/>
      <c r="L906" s="9"/>
      <c r="M906" s="9"/>
      <c r="N906" s="9"/>
      <c r="O906" s="9"/>
      <c r="P906" s="9"/>
      <c r="Q906" s="9"/>
    </row>
    <row r="907" spans="1:17" x14ac:dyDescent="0.35">
      <c r="A907" s="9"/>
      <c r="B907" s="9"/>
      <c r="C907" s="9"/>
      <c r="D907" s="9"/>
      <c r="E907" s="9"/>
      <c r="L907" s="9"/>
      <c r="M907" s="9"/>
      <c r="N907" s="9"/>
      <c r="O907" s="9"/>
      <c r="P907" s="9"/>
      <c r="Q907" s="9"/>
    </row>
    <row r="908" spans="1:17" x14ac:dyDescent="0.35">
      <c r="A908" s="9"/>
      <c r="B908" s="9"/>
      <c r="C908" s="9"/>
      <c r="D908" s="9"/>
      <c r="E908" s="9"/>
      <c r="L908" s="9"/>
      <c r="M908" s="9"/>
      <c r="N908" s="9"/>
      <c r="O908" s="9"/>
      <c r="P908" s="9"/>
      <c r="Q908" s="9"/>
    </row>
    <row r="909" spans="1:17" x14ac:dyDescent="0.35">
      <c r="A909" s="9"/>
      <c r="B909" s="9"/>
      <c r="C909" s="9"/>
      <c r="D909" s="9"/>
      <c r="E909" s="9"/>
      <c r="L909" s="9"/>
      <c r="M909" s="9"/>
      <c r="N909" s="9"/>
      <c r="O909" s="9"/>
      <c r="P909" s="9"/>
      <c r="Q909" s="9"/>
    </row>
    <row r="910" spans="1:17" x14ac:dyDescent="0.35">
      <c r="A910" s="9"/>
      <c r="B910" s="9"/>
      <c r="C910" s="9"/>
      <c r="D910" s="9"/>
      <c r="E910" s="9"/>
      <c r="L910" s="9"/>
      <c r="M910" s="9"/>
      <c r="N910" s="9"/>
      <c r="O910" s="9"/>
      <c r="P910" s="9"/>
      <c r="Q910" s="9"/>
    </row>
    <row r="911" spans="1:17" x14ac:dyDescent="0.35">
      <c r="A911" s="9"/>
      <c r="B911" s="9"/>
      <c r="C911" s="9"/>
      <c r="D911" s="9"/>
      <c r="E911" s="9"/>
      <c r="L911" s="9"/>
      <c r="M911" s="9"/>
      <c r="N911" s="9"/>
      <c r="O911" s="9"/>
      <c r="P911" s="9"/>
      <c r="Q911" s="9"/>
    </row>
    <row r="912" spans="1:17" x14ac:dyDescent="0.35">
      <c r="A912" s="9"/>
      <c r="B912" s="9"/>
      <c r="C912" s="9"/>
      <c r="D912" s="9"/>
      <c r="E912" s="9"/>
      <c r="L912" s="9"/>
      <c r="M912" s="9"/>
      <c r="N912" s="9"/>
      <c r="O912" s="9"/>
      <c r="P912" s="9"/>
      <c r="Q912" s="9"/>
    </row>
    <row r="913" spans="1:17" x14ac:dyDescent="0.35">
      <c r="A913" s="9"/>
      <c r="B913" s="9"/>
      <c r="C913" s="9"/>
      <c r="D913" s="9"/>
      <c r="E913" s="9"/>
      <c r="L913" s="9"/>
      <c r="M913" s="9"/>
      <c r="N913" s="9"/>
      <c r="O913" s="9"/>
      <c r="P913" s="9"/>
      <c r="Q913" s="9"/>
    </row>
    <row r="914" spans="1:17" x14ac:dyDescent="0.35">
      <c r="A914" s="9"/>
      <c r="B914" s="9"/>
      <c r="C914" s="9"/>
      <c r="D914" s="9"/>
      <c r="E914" s="9"/>
      <c r="L914" s="9"/>
      <c r="M914" s="9"/>
      <c r="N914" s="9"/>
      <c r="O914" s="9"/>
      <c r="P914" s="9"/>
      <c r="Q914" s="9"/>
    </row>
    <row r="915" spans="1:17" x14ac:dyDescent="0.35">
      <c r="A915" s="9"/>
      <c r="B915" s="9"/>
      <c r="C915" s="9"/>
      <c r="D915" s="9"/>
      <c r="E915" s="9"/>
      <c r="L915" s="9"/>
      <c r="M915" s="9"/>
      <c r="N915" s="9"/>
      <c r="O915" s="9"/>
      <c r="P915" s="9"/>
      <c r="Q915" s="9"/>
    </row>
    <row r="916" spans="1:17" x14ac:dyDescent="0.35">
      <c r="A916" s="9"/>
      <c r="B916" s="9"/>
      <c r="C916" s="9"/>
      <c r="D916" s="9"/>
      <c r="E916" s="9"/>
      <c r="L916" s="9"/>
      <c r="M916" s="9"/>
      <c r="N916" s="9"/>
      <c r="O916" s="9"/>
      <c r="P916" s="9"/>
      <c r="Q916" s="9"/>
    </row>
    <row r="917" spans="1:17" x14ac:dyDescent="0.35">
      <c r="A917" s="9"/>
      <c r="B917" s="9"/>
      <c r="C917" s="9"/>
      <c r="D917" s="9"/>
      <c r="E917" s="9"/>
      <c r="L917" s="9"/>
      <c r="M917" s="9"/>
      <c r="N917" s="9"/>
      <c r="O917" s="9"/>
      <c r="P917" s="9"/>
      <c r="Q917" s="9"/>
    </row>
    <row r="918" spans="1:17" x14ac:dyDescent="0.35">
      <c r="A918" s="9"/>
      <c r="B918" s="9"/>
      <c r="C918" s="9"/>
      <c r="D918" s="9"/>
      <c r="E918" s="9"/>
      <c r="L918" s="9"/>
      <c r="M918" s="9"/>
      <c r="N918" s="9"/>
      <c r="O918" s="9"/>
      <c r="P918" s="9"/>
      <c r="Q918" s="9"/>
    </row>
    <row r="919" spans="1:17" x14ac:dyDescent="0.35">
      <c r="A919" s="9"/>
      <c r="B919" s="9"/>
      <c r="C919" s="9"/>
      <c r="D919" s="9"/>
      <c r="E919" s="9"/>
      <c r="L919" s="9"/>
      <c r="M919" s="9"/>
      <c r="N919" s="9"/>
      <c r="O919" s="9"/>
      <c r="P919" s="9"/>
      <c r="Q919" s="9"/>
    </row>
    <row r="920" spans="1:17" x14ac:dyDescent="0.35">
      <c r="A920" s="9"/>
      <c r="B920" s="9"/>
      <c r="C920" s="9"/>
      <c r="D920" s="9"/>
      <c r="E920" s="9"/>
      <c r="L920" s="9"/>
      <c r="M920" s="9"/>
      <c r="N920" s="9"/>
      <c r="O920" s="9"/>
      <c r="P920" s="9"/>
      <c r="Q920" s="9"/>
    </row>
    <row r="921" spans="1:17" x14ac:dyDescent="0.35">
      <c r="A921" s="9"/>
      <c r="B921" s="9"/>
      <c r="C921" s="9"/>
      <c r="D921" s="9"/>
      <c r="E921" s="9"/>
      <c r="L921" s="9"/>
      <c r="M921" s="9"/>
      <c r="N921" s="9"/>
      <c r="O921" s="9"/>
      <c r="P921" s="9"/>
      <c r="Q921" s="9"/>
    </row>
    <row r="922" spans="1:17" x14ac:dyDescent="0.35">
      <c r="A922" s="9"/>
      <c r="B922" s="9"/>
      <c r="C922" s="9"/>
      <c r="D922" s="9"/>
      <c r="E922" s="9"/>
      <c r="L922" s="9"/>
      <c r="M922" s="9"/>
      <c r="N922" s="9"/>
      <c r="O922" s="9"/>
      <c r="P922" s="9"/>
      <c r="Q922" s="9"/>
    </row>
    <row r="923" spans="1:17" x14ac:dyDescent="0.35">
      <c r="A923" s="9"/>
      <c r="B923" s="9"/>
      <c r="C923" s="9"/>
      <c r="D923" s="9"/>
      <c r="E923" s="9"/>
      <c r="L923" s="9"/>
      <c r="M923" s="9"/>
      <c r="N923" s="9"/>
      <c r="O923" s="9"/>
      <c r="P923" s="9"/>
      <c r="Q923" s="9"/>
    </row>
    <row r="924" spans="1:17" x14ac:dyDescent="0.35">
      <c r="A924" s="9"/>
      <c r="B924" s="9"/>
      <c r="C924" s="9"/>
      <c r="D924" s="9"/>
      <c r="E924" s="9"/>
      <c r="L924" s="9"/>
      <c r="M924" s="9"/>
      <c r="N924" s="9"/>
      <c r="O924" s="9"/>
      <c r="P924" s="9"/>
      <c r="Q924" s="9"/>
    </row>
    <row r="925" spans="1:17" x14ac:dyDescent="0.35">
      <c r="A925" s="9"/>
      <c r="B925" s="9"/>
      <c r="C925" s="9"/>
      <c r="D925" s="9"/>
      <c r="E925" s="9"/>
      <c r="L925" s="9"/>
      <c r="M925" s="9"/>
      <c r="N925" s="9"/>
      <c r="O925" s="9"/>
      <c r="P925" s="9"/>
      <c r="Q925" s="9"/>
    </row>
    <row r="926" spans="1:17" x14ac:dyDescent="0.35">
      <c r="A926" s="9"/>
      <c r="B926" s="9"/>
      <c r="C926" s="9"/>
      <c r="D926" s="9"/>
      <c r="E926" s="9"/>
      <c r="L926" s="9"/>
      <c r="M926" s="9"/>
      <c r="N926" s="9"/>
      <c r="O926" s="9"/>
      <c r="P926" s="9"/>
      <c r="Q926" s="9"/>
    </row>
    <row r="927" spans="1:17" x14ac:dyDescent="0.35">
      <c r="A927" s="9"/>
      <c r="B927" s="9"/>
      <c r="C927" s="9"/>
      <c r="D927" s="9"/>
      <c r="E927" s="9"/>
      <c r="L927" s="9"/>
      <c r="M927" s="9"/>
      <c r="N927" s="9"/>
      <c r="O927" s="9"/>
      <c r="P927" s="9"/>
      <c r="Q927" s="9"/>
    </row>
    <row r="928" spans="1:17" x14ac:dyDescent="0.35">
      <c r="A928" s="9"/>
      <c r="B928" s="9"/>
      <c r="C928" s="9"/>
      <c r="D928" s="9"/>
      <c r="E928" s="9"/>
      <c r="L928" s="9"/>
      <c r="M928" s="9"/>
      <c r="N928" s="9"/>
      <c r="O928" s="9"/>
      <c r="P928" s="9"/>
      <c r="Q928" s="9"/>
    </row>
    <row r="929" spans="1:17" x14ac:dyDescent="0.35">
      <c r="A929" s="9"/>
      <c r="B929" s="9"/>
      <c r="C929" s="9"/>
      <c r="D929" s="9"/>
      <c r="E929" s="9"/>
      <c r="L929" s="9"/>
      <c r="M929" s="9"/>
      <c r="N929" s="9"/>
      <c r="O929" s="9"/>
      <c r="P929" s="9"/>
      <c r="Q929" s="9"/>
    </row>
    <row r="930" spans="1:17" x14ac:dyDescent="0.35">
      <c r="A930" s="9"/>
      <c r="B930" s="9"/>
      <c r="C930" s="9"/>
      <c r="D930" s="9"/>
      <c r="E930" s="9"/>
      <c r="L930" s="9"/>
      <c r="M930" s="9"/>
      <c r="N930" s="9"/>
      <c r="O930" s="9"/>
      <c r="P930" s="9"/>
      <c r="Q930" s="9"/>
    </row>
    <row r="931" spans="1:17" x14ac:dyDescent="0.35">
      <c r="A931" s="9"/>
      <c r="B931" s="9"/>
      <c r="C931" s="9"/>
      <c r="D931" s="9"/>
      <c r="E931" s="9"/>
      <c r="L931" s="9"/>
      <c r="M931" s="9"/>
      <c r="N931" s="9"/>
      <c r="O931" s="9"/>
      <c r="P931" s="9"/>
      <c r="Q931" s="9"/>
    </row>
    <row r="932" spans="1:17" x14ac:dyDescent="0.35">
      <c r="A932" s="9"/>
      <c r="B932" s="9"/>
      <c r="C932" s="9"/>
      <c r="D932" s="9"/>
      <c r="E932" s="9"/>
      <c r="L932" s="9"/>
      <c r="M932" s="9"/>
      <c r="N932" s="9"/>
      <c r="O932" s="9"/>
      <c r="P932" s="9"/>
      <c r="Q932" s="9"/>
    </row>
    <row r="933" spans="1:17" x14ac:dyDescent="0.35">
      <c r="A933" s="9"/>
      <c r="B933" s="9"/>
      <c r="C933" s="9"/>
      <c r="D933" s="9"/>
      <c r="E933" s="9"/>
      <c r="L933" s="9"/>
      <c r="M933" s="9"/>
      <c r="N933" s="9"/>
      <c r="O933" s="9"/>
      <c r="P933" s="9"/>
      <c r="Q933" s="9"/>
    </row>
    <row r="934" spans="1:17" x14ac:dyDescent="0.35">
      <c r="A934" s="9"/>
      <c r="B934" s="9"/>
      <c r="C934" s="9"/>
      <c r="D934" s="9"/>
      <c r="E934" s="9"/>
      <c r="L934" s="9"/>
      <c r="M934" s="9"/>
      <c r="N934" s="9"/>
      <c r="O934" s="9"/>
      <c r="P934" s="9"/>
      <c r="Q934" s="9"/>
    </row>
    <row r="935" spans="1:17" x14ac:dyDescent="0.35">
      <c r="A935" s="9"/>
      <c r="B935" s="9"/>
      <c r="C935" s="9"/>
      <c r="D935" s="9"/>
      <c r="E935" s="9"/>
      <c r="L935" s="9"/>
      <c r="M935" s="9"/>
      <c r="N935" s="9"/>
      <c r="O935" s="9"/>
      <c r="P935" s="9"/>
      <c r="Q935" s="9"/>
    </row>
    <row r="936" spans="1:17" x14ac:dyDescent="0.35">
      <c r="A936" s="9"/>
      <c r="B936" s="9"/>
      <c r="C936" s="9"/>
      <c r="D936" s="9"/>
      <c r="E936" s="9"/>
      <c r="L936" s="9"/>
      <c r="M936" s="9"/>
      <c r="N936" s="9"/>
      <c r="O936" s="9"/>
      <c r="P936" s="9"/>
      <c r="Q936" s="9"/>
    </row>
    <row r="937" spans="1:17" x14ac:dyDescent="0.35">
      <c r="A937" s="9"/>
      <c r="B937" s="9"/>
      <c r="C937" s="9"/>
      <c r="D937" s="9"/>
      <c r="E937" s="9"/>
      <c r="L937" s="9"/>
      <c r="M937" s="9"/>
      <c r="N937" s="9"/>
      <c r="O937" s="9"/>
      <c r="P937" s="9"/>
      <c r="Q937" s="9"/>
    </row>
    <row r="938" spans="1:17" x14ac:dyDescent="0.35">
      <c r="A938" s="9"/>
      <c r="B938" s="9"/>
      <c r="C938" s="9"/>
      <c r="D938" s="9"/>
      <c r="E938" s="9"/>
      <c r="L938" s="9"/>
      <c r="M938" s="9"/>
      <c r="N938" s="9"/>
      <c r="O938" s="9"/>
      <c r="P938" s="9"/>
      <c r="Q938" s="9"/>
    </row>
    <row r="939" spans="1:17" x14ac:dyDescent="0.35">
      <c r="A939" s="9"/>
      <c r="B939" s="9"/>
      <c r="C939" s="9"/>
      <c r="D939" s="9"/>
      <c r="E939" s="9"/>
      <c r="L939" s="9"/>
      <c r="M939" s="9"/>
      <c r="N939" s="9"/>
      <c r="O939" s="9"/>
      <c r="P939" s="9"/>
      <c r="Q939" s="9"/>
    </row>
    <row r="940" spans="1:17" x14ac:dyDescent="0.35">
      <c r="A940" s="9"/>
      <c r="B940" s="9"/>
      <c r="C940" s="9"/>
      <c r="D940" s="9"/>
      <c r="E940" s="9"/>
      <c r="L940" s="9"/>
      <c r="M940" s="9"/>
      <c r="N940" s="9"/>
      <c r="O940" s="9"/>
      <c r="P940" s="9"/>
      <c r="Q940" s="9"/>
    </row>
    <row r="941" spans="1:17" x14ac:dyDescent="0.35">
      <c r="A941" s="9"/>
      <c r="B941" s="9"/>
      <c r="C941" s="9"/>
      <c r="D941" s="9"/>
      <c r="E941" s="9"/>
      <c r="L941" s="9"/>
      <c r="M941" s="9"/>
      <c r="N941" s="9"/>
      <c r="O941" s="9"/>
      <c r="P941" s="9"/>
      <c r="Q941" s="9"/>
    </row>
    <row r="942" spans="1:17" x14ac:dyDescent="0.35">
      <c r="A942" s="9"/>
      <c r="B942" s="9"/>
      <c r="C942" s="9"/>
      <c r="D942" s="9"/>
      <c r="E942" s="9"/>
      <c r="L942" s="9"/>
      <c r="M942" s="9"/>
      <c r="N942" s="9"/>
      <c r="O942" s="9"/>
      <c r="P942" s="9"/>
      <c r="Q942" s="9"/>
    </row>
    <row r="943" spans="1:17" x14ac:dyDescent="0.35">
      <c r="A943" s="9"/>
      <c r="B943" s="9"/>
      <c r="C943" s="9"/>
      <c r="D943" s="9"/>
      <c r="E943" s="9"/>
      <c r="L943" s="9"/>
      <c r="M943" s="9"/>
      <c r="N943" s="9"/>
      <c r="O943" s="9"/>
      <c r="P943" s="9"/>
      <c r="Q943" s="9"/>
    </row>
    <row r="944" spans="1:17" x14ac:dyDescent="0.35">
      <c r="A944" s="9"/>
      <c r="B944" s="9"/>
      <c r="C944" s="9"/>
      <c r="D944" s="9"/>
      <c r="E944" s="9"/>
      <c r="L944" s="9"/>
      <c r="M944" s="9"/>
      <c r="N944" s="9"/>
      <c r="O944" s="9"/>
      <c r="P944" s="9"/>
      <c r="Q944" s="9"/>
    </row>
    <row r="945" spans="1:17" x14ac:dyDescent="0.35">
      <c r="A945" s="9"/>
      <c r="B945" s="9"/>
      <c r="C945" s="9"/>
      <c r="D945" s="9"/>
      <c r="E945" s="9"/>
      <c r="L945" s="9"/>
      <c r="M945" s="9"/>
      <c r="N945" s="9"/>
      <c r="O945" s="9"/>
      <c r="P945" s="9"/>
      <c r="Q945" s="9"/>
    </row>
    <row r="946" spans="1:17" x14ac:dyDescent="0.35">
      <c r="A946" s="9"/>
      <c r="B946" s="9"/>
      <c r="C946" s="9"/>
      <c r="D946" s="9"/>
      <c r="E946" s="9"/>
      <c r="L946" s="9"/>
      <c r="M946" s="9"/>
      <c r="N946" s="9"/>
      <c r="O946" s="9"/>
      <c r="P946" s="9"/>
      <c r="Q946" s="9"/>
    </row>
    <row r="947" spans="1:17" x14ac:dyDescent="0.35">
      <c r="A947" s="9"/>
      <c r="B947" s="9"/>
      <c r="C947" s="9"/>
      <c r="D947" s="9"/>
      <c r="E947" s="9"/>
      <c r="L947" s="9"/>
      <c r="M947" s="9"/>
      <c r="N947" s="9"/>
      <c r="O947" s="9"/>
      <c r="P947" s="9"/>
      <c r="Q947" s="9"/>
    </row>
    <row r="948" spans="1:17" x14ac:dyDescent="0.35">
      <c r="A948" s="9"/>
      <c r="B948" s="9"/>
      <c r="C948" s="9"/>
      <c r="D948" s="9"/>
      <c r="E948" s="9"/>
      <c r="L948" s="9"/>
      <c r="M948" s="9"/>
      <c r="N948" s="9"/>
      <c r="O948" s="9"/>
      <c r="P948" s="9"/>
      <c r="Q948" s="9"/>
    </row>
    <row r="949" spans="1:17" x14ac:dyDescent="0.35">
      <c r="A949" s="9"/>
      <c r="B949" s="9"/>
      <c r="C949" s="9"/>
      <c r="D949" s="9"/>
      <c r="E949" s="9"/>
      <c r="L949" s="9"/>
      <c r="M949" s="9"/>
      <c r="N949" s="9"/>
      <c r="O949" s="9"/>
      <c r="P949" s="9"/>
      <c r="Q949" s="9"/>
    </row>
    <row r="950" spans="1:17" x14ac:dyDescent="0.35">
      <c r="A950" s="9"/>
      <c r="B950" s="9"/>
      <c r="C950" s="9"/>
      <c r="D950" s="9"/>
      <c r="E950" s="9"/>
      <c r="L950" s="9"/>
      <c r="M950" s="9"/>
      <c r="N950" s="9"/>
      <c r="O950" s="9"/>
      <c r="P950" s="9"/>
      <c r="Q950" s="9"/>
    </row>
    <row r="951" spans="1:17" x14ac:dyDescent="0.35">
      <c r="A951" s="9"/>
      <c r="B951" s="9"/>
      <c r="C951" s="9"/>
      <c r="D951" s="9"/>
      <c r="E951" s="9"/>
      <c r="L951" s="9"/>
      <c r="M951" s="9"/>
      <c r="N951" s="9"/>
      <c r="O951" s="9"/>
      <c r="P951" s="9"/>
      <c r="Q951" s="9"/>
    </row>
    <row r="952" spans="1:17" x14ac:dyDescent="0.35">
      <c r="A952" s="9"/>
      <c r="B952" s="9"/>
      <c r="C952" s="9"/>
      <c r="D952" s="9"/>
      <c r="E952" s="9"/>
      <c r="L952" s="9"/>
      <c r="M952" s="9"/>
      <c r="N952" s="9"/>
      <c r="O952" s="9"/>
      <c r="P952" s="9"/>
      <c r="Q952" s="9"/>
    </row>
    <row r="953" spans="1:17" x14ac:dyDescent="0.35">
      <c r="A953" s="9"/>
      <c r="B953" s="9"/>
      <c r="C953" s="9"/>
      <c r="D953" s="9"/>
      <c r="E953" s="9"/>
      <c r="L953" s="9"/>
      <c r="M953" s="9"/>
      <c r="N953" s="9"/>
      <c r="O953" s="9"/>
      <c r="P953" s="9"/>
      <c r="Q953" s="9"/>
    </row>
    <row r="954" spans="1:17" x14ac:dyDescent="0.35">
      <c r="A954" s="9"/>
      <c r="B954" s="9"/>
      <c r="C954" s="9"/>
      <c r="D954" s="9"/>
      <c r="E954" s="9"/>
      <c r="L954" s="9"/>
      <c r="M954" s="9"/>
      <c r="N954" s="9"/>
      <c r="O954" s="9"/>
      <c r="P954" s="9"/>
      <c r="Q954" s="9"/>
    </row>
    <row r="955" spans="1:17" x14ac:dyDescent="0.35">
      <c r="A955" s="9"/>
      <c r="B955" s="9"/>
      <c r="C955" s="9"/>
      <c r="D955" s="9"/>
      <c r="E955" s="9"/>
      <c r="L955" s="9"/>
      <c r="M955" s="9"/>
      <c r="N955" s="9"/>
      <c r="O955" s="9"/>
      <c r="P955" s="9"/>
      <c r="Q955" s="9"/>
    </row>
    <row r="956" spans="1:17" x14ac:dyDescent="0.35">
      <c r="A956" s="9"/>
      <c r="B956" s="9"/>
      <c r="C956" s="9"/>
      <c r="D956" s="9"/>
      <c r="E956" s="9"/>
      <c r="L956" s="9"/>
      <c r="M956" s="9"/>
      <c r="N956" s="9"/>
      <c r="O956" s="9"/>
      <c r="P956" s="9"/>
      <c r="Q956" s="9"/>
    </row>
    <row r="957" spans="1:17" x14ac:dyDescent="0.35">
      <c r="A957" s="9"/>
      <c r="B957" s="9"/>
      <c r="C957" s="9"/>
      <c r="D957" s="9"/>
      <c r="E957" s="9"/>
      <c r="L957" s="9"/>
      <c r="M957" s="9"/>
      <c r="N957" s="9"/>
      <c r="O957" s="9"/>
      <c r="P957" s="9"/>
      <c r="Q957" s="9"/>
    </row>
    <row r="958" spans="1:17" x14ac:dyDescent="0.35">
      <c r="A958" s="9"/>
      <c r="B958" s="9"/>
      <c r="C958" s="9"/>
      <c r="D958" s="9"/>
      <c r="E958" s="9"/>
      <c r="L958" s="9"/>
      <c r="M958" s="9"/>
      <c r="N958" s="9"/>
      <c r="O958" s="9"/>
      <c r="P958" s="9"/>
      <c r="Q958" s="9"/>
    </row>
    <row r="959" spans="1:17" x14ac:dyDescent="0.35">
      <c r="A959" s="9"/>
      <c r="B959" s="9"/>
      <c r="C959" s="9"/>
      <c r="D959" s="9"/>
      <c r="E959" s="9"/>
      <c r="L959" s="9"/>
      <c r="M959" s="9"/>
      <c r="N959" s="9"/>
      <c r="O959" s="9"/>
      <c r="P959" s="9"/>
      <c r="Q959" s="9"/>
    </row>
    <row r="960" spans="1:17" x14ac:dyDescent="0.35">
      <c r="A960" s="9"/>
      <c r="B960" s="9"/>
      <c r="C960" s="9"/>
      <c r="D960" s="9"/>
      <c r="E960" s="9"/>
      <c r="L960" s="9"/>
      <c r="M960" s="9"/>
      <c r="N960" s="9"/>
      <c r="O960" s="9"/>
      <c r="P960" s="9"/>
      <c r="Q960" s="9"/>
    </row>
    <row r="961" spans="1:17" x14ac:dyDescent="0.35">
      <c r="A961" s="9"/>
      <c r="B961" s="9"/>
      <c r="C961" s="9"/>
      <c r="D961" s="9"/>
      <c r="E961" s="9"/>
      <c r="L961" s="9"/>
      <c r="M961" s="9"/>
      <c r="N961" s="9"/>
      <c r="O961" s="9"/>
      <c r="P961" s="9"/>
      <c r="Q961" s="9"/>
    </row>
    <row r="962" spans="1:17" x14ac:dyDescent="0.35">
      <c r="A962" s="9"/>
      <c r="B962" s="9"/>
      <c r="C962" s="9"/>
      <c r="D962" s="9"/>
      <c r="E962" s="9"/>
      <c r="L962" s="9"/>
      <c r="M962" s="9"/>
      <c r="N962" s="9"/>
      <c r="O962" s="9"/>
      <c r="P962" s="9"/>
      <c r="Q962" s="9"/>
    </row>
    <row r="963" spans="1:17" x14ac:dyDescent="0.35">
      <c r="A963" s="9"/>
      <c r="B963" s="9"/>
      <c r="C963" s="9"/>
      <c r="D963" s="9"/>
      <c r="E963" s="9"/>
      <c r="L963" s="9"/>
      <c r="M963" s="9"/>
      <c r="N963" s="9"/>
      <c r="O963" s="9"/>
      <c r="P963" s="9"/>
      <c r="Q963" s="9"/>
    </row>
    <row r="964" spans="1:17" x14ac:dyDescent="0.35">
      <c r="A964" s="9"/>
      <c r="B964" s="9"/>
      <c r="C964" s="9"/>
      <c r="D964" s="9"/>
      <c r="E964" s="9"/>
      <c r="L964" s="9"/>
      <c r="M964" s="9"/>
      <c r="N964" s="9"/>
      <c r="O964" s="9"/>
      <c r="P964" s="9"/>
      <c r="Q964" s="9"/>
    </row>
    <row r="965" spans="1:17" x14ac:dyDescent="0.35">
      <c r="A965" s="9"/>
      <c r="B965" s="9"/>
      <c r="C965" s="9"/>
      <c r="D965" s="9"/>
      <c r="E965" s="9"/>
      <c r="L965" s="9"/>
      <c r="M965" s="9"/>
      <c r="N965" s="9"/>
      <c r="O965" s="9"/>
      <c r="P965" s="9"/>
      <c r="Q965" s="9"/>
    </row>
    <row r="966" spans="1:17" x14ac:dyDescent="0.35">
      <c r="A966" s="9"/>
      <c r="B966" s="9"/>
      <c r="C966" s="9"/>
      <c r="D966" s="9"/>
      <c r="E966" s="9"/>
      <c r="L966" s="9"/>
      <c r="M966" s="9"/>
      <c r="N966" s="9"/>
      <c r="O966" s="9"/>
      <c r="P966" s="9"/>
      <c r="Q966" s="9"/>
    </row>
    <row r="967" spans="1:17" x14ac:dyDescent="0.35">
      <c r="A967" s="9"/>
      <c r="B967" s="9"/>
      <c r="C967" s="9"/>
      <c r="D967" s="9"/>
      <c r="E967" s="9"/>
      <c r="L967" s="9"/>
      <c r="M967" s="9"/>
      <c r="N967" s="9"/>
      <c r="O967" s="9"/>
      <c r="P967" s="9"/>
      <c r="Q967" s="9"/>
    </row>
    <row r="968" spans="1:17" ht="11.5" customHeight="1" x14ac:dyDescent="0.35">
      <c r="A968" s="9"/>
      <c r="B968" s="9"/>
      <c r="C968" s="9"/>
      <c r="D968" s="9"/>
      <c r="E968" s="9"/>
      <c r="L968" s="9"/>
      <c r="M968" s="9"/>
      <c r="N968" s="9"/>
      <c r="O968" s="9"/>
      <c r="P968" s="9"/>
      <c r="Q968" s="9"/>
    </row>
    <row r="969" spans="1:17" ht="11.5" customHeight="1" x14ac:dyDescent="0.35">
      <c r="A969" s="9"/>
      <c r="B969" s="9"/>
      <c r="C969" s="9"/>
      <c r="D969" s="9"/>
      <c r="E969" s="9"/>
      <c r="L969" s="9"/>
      <c r="M969" s="9"/>
      <c r="N969" s="9"/>
      <c r="O969" s="9"/>
      <c r="P969" s="9"/>
      <c r="Q969" s="9"/>
    </row>
    <row r="970" spans="1:17" ht="11.5" customHeight="1" x14ac:dyDescent="0.35">
      <c r="A970" s="9"/>
      <c r="B970" s="9"/>
      <c r="C970" s="9"/>
      <c r="D970" s="9"/>
      <c r="E970" s="9"/>
      <c r="L970" s="9"/>
      <c r="M970" s="9"/>
      <c r="N970" s="9"/>
      <c r="O970" s="9"/>
      <c r="P970" s="9"/>
      <c r="Q970" s="9"/>
    </row>
    <row r="971" spans="1:17" x14ac:dyDescent="0.35">
      <c r="A971" s="41"/>
      <c r="B971" s="41"/>
      <c r="C971" s="41"/>
      <c r="D971" s="41"/>
      <c r="E971" s="41"/>
      <c r="L971" s="9"/>
      <c r="M971" s="9"/>
      <c r="N971" s="9"/>
      <c r="O971" s="9"/>
      <c r="P971" s="9"/>
      <c r="Q971" s="9"/>
    </row>
    <row r="972" spans="1:17" ht="17.5" customHeight="1" x14ac:dyDescent="0.35">
      <c r="A972" s="41"/>
      <c r="B972" s="41"/>
      <c r="C972" s="41"/>
      <c r="D972" s="41"/>
      <c r="E972" s="41"/>
      <c r="L972" s="9"/>
      <c r="M972" s="9"/>
      <c r="N972" s="9"/>
      <c r="O972" s="9"/>
      <c r="P972" s="9"/>
      <c r="Q972" s="9"/>
    </row>
    <row r="973" spans="1:17" x14ac:dyDescent="0.35">
      <c r="A973" s="41"/>
      <c r="B973" s="41"/>
      <c r="C973" s="41"/>
      <c r="D973" s="41"/>
      <c r="E973" s="41"/>
    </row>
    <row r="974" spans="1:17" x14ac:dyDescent="0.35">
      <c r="A974" s="63" t="s">
        <v>194</v>
      </c>
      <c r="B974" s="63"/>
      <c r="C974" s="63"/>
      <c r="D974" s="63"/>
      <c r="E974" s="63"/>
      <c r="F974" s="63"/>
      <c r="G974" s="63"/>
      <c r="H974" s="63"/>
      <c r="I974" s="63"/>
      <c r="J974" s="63"/>
      <c r="K974" s="63"/>
      <c r="L974" s="63"/>
      <c r="P974" s="21"/>
      <c r="Q974" s="21"/>
    </row>
    <row r="975" spans="1:17" x14ac:dyDescent="0.35">
      <c r="A975" s="63"/>
      <c r="B975" s="63"/>
      <c r="C975" s="63"/>
      <c r="D975" s="63"/>
      <c r="E975" s="63"/>
      <c r="F975" s="63"/>
      <c r="G975" s="63"/>
      <c r="H975" s="63"/>
      <c r="I975" s="63"/>
      <c r="J975" s="63"/>
      <c r="K975" s="63"/>
      <c r="L975" s="63"/>
      <c r="O975" s="21"/>
      <c r="P975" s="21"/>
      <c r="Q975" s="21"/>
    </row>
    <row r="976" spans="1:17" ht="14.5" customHeight="1" x14ac:dyDescent="0.35">
      <c r="A976" s="63"/>
      <c r="B976" s="63"/>
      <c r="C976" s="63"/>
      <c r="D976" s="63"/>
      <c r="E976" s="63"/>
      <c r="F976" s="63"/>
      <c r="G976" s="63"/>
      <c r="H976" s="63"/>
      <c r="I976" s="63"/>
      <c r="J976" s="63"/>
      <c r="K976" s="63"/>
      <c r="L976" s="63"/>
    </row>
    <row r="978" spans="1:12" ht="14.5" customHeight="1" x14ac:dyDescent="0.35">
      <c r="A978" s="63" t="s">
        <v>195</v>
      </c>
      <c r="B978" s="63"/>
      <c r="C978" s="63"/>
      <c r="D978" s="63"/>
      <c r="E978" s="63"/>
      <c r="F978" s="63"/>
      <c r="G978" s="63"/>
      <c r="H978" s="63"/>
      <c r="I978" s="63"/>
      <c r="J978" s="63"/>
      <c r="K978" s="63"/>
      <c r="L978" s="63"/>
    </row>
    <row r="979" spans="1:12" x14ac:dyDescent="0.35">
      <c r="A979" s="41"/>
      <c r="B979" s="41"/>
      <c r="C979" s="41"/>
      <c r="D979" s="41"/>
      <c r="E979" s="41"/>
      <c r="F979" s="41"/>
      <c r="G979" s="41"/>
      <c r="H979" s="41"/>
      <c r="I979" s="41"/>
      <c r="J979" s="41"/>
      <c r="K979" s="41"/>
      <c r="L979" s="41"/>
    </row>
    <row r="980" spans="1:12" ht="14.5" customHeight="1" x14ac:dyDescent="0.35">
      <c r="A980" s="63" t="s">
        <v>196</v>
      </c>
      <c r="B980" s="63"/>
      <c r="C980" s="63"/>
      <c r="D980" s="63"/>
      <c r="E980" s="63"/>
      <c r="F980" s="63"/>
      <c r="G980" s="63"/>
      <c r="H980" s="63"/>
      <c r="I980" s="63"/>
      <c r="J980" s="63"/>
      <c r="K980" s="63"/>
      <c r="L980" s="41"/>
    </row>
    <row r="981" spans="1:12" x14ac:dyDescent="0.35">
      <c r="A981" s="63"/>
      <c r="B981" s="63"/>
      <c r="C981" s="63"/>
      <c r="D981" s="63"/>
      <c r="E981" s="63"/>
      <c r="F981" s="63"/>
      <c r="G981" s="63"/>
      <c r="H981" s="63"/>
      <c r="I981" s="63"/>
      <c r="J981" s="63"/>
      <c r="K981" s="63"/>
    </row>
    <row r="982" spans="1:12" x14ac:dyDescent="0.35">
      <c r="A982" s="63"/>
      <c r="B982" s="63"/>
      <c r="C982" s="63"/>
      <c r="D982" s="63"/>
      <c r="E982" s="63"/>
      <c r="F982" s="63"/>
      <c r="G982" s="63"/>
      <c r="H982" s="63"/>
      <c r="I982" s="63"/>
      <c r="J982" s="63"/>
      <c r="K982" s="63"/>
    </row>
    <row r="984" spans="1:12" x14ac:dyDescent="0.35">
      <c r="A984" s="63" t="s">
        <v>197</v>
      </c>
      <c r="B984" s="68"/>
      <c r="C984" s="68"/>
      <c r="D984" s="68"/>
      <c r="E984" s="68"/>
      <c r="F984" s="68"/>
      <c r="G984" s="68"/>
      <c r="H984" s="68"/>
      <c r="I984" s="68"/>
      <c r="J984" s="68"/>
      <c r="K984" s="68"/>
    </row>
    <row r="985" spans="1:12" x14ac:dyDescent="0.35">
      <c r="A985" s="68"/>
      <c r="B985" s="68"/>
      <c r="C985" s="68"/>
      <c r="D985" s="68"/>
      <c r="E985" s="68"/>
      <c r="F985" s="68"/>
      <c r="G985" s="68"/>
      <c r="H985" s="68"/>
      <c r="I985" s="68"/>
      <c r="J985" s="68"/>
      <c r="K985" s="68"/>
    </row>
    <row r="986" spans="1:12" x14ac:dyDescent="0.35">
      <c r="A986" s="68"/>
      <c r="B986" s="68"/>
      <c r="C986" s="68"/>
      <c r="D986" s="68"/>
      <c r="E986" s="68"/>
      <c r="F986" s="68"/>
      <c r="G986" s="68"/>
      <c r="H986" s="68"/>
      <c r="I986" s="68"/>
      <c r="J986" s="68"/>
      <c r="K986" s="68"/>
    </row>
    <row r="987" spans="1:12" x14ac:dyDescent="0.35">
      <c r="A987" s="68"/>
      <c r="B987" s="68"/>
      <c r="C987" s="68"/>
      <c r="D987" s="68"/>
      <c r="E987" s="68"/>
      <c r="F987" s="68"/>
      <c r="G987" s="68"/>
      <c r="H987" s="68"/>
      <c r="I987" s="68"/>
      <c r="J987" s="68"/>
      <c r="K987" s="68"/>
    </row>
    <row r="988" spans="1:12" x14ac:dyDescent="0.35">
      <c r="A988" s="68"/>
      <c r="B988" s="68"/>
      <c r="C988" s="68"/>
      <c r="D988" s="68"/>
      <c r="E988" s="68"/>
      <c r="F988" s="68"/>
      <c r="G988" s="68"/>
      <c r="H988" s="68"/>
      <c r="I988" s="68"/>
      <c r="J988" s="68"/>
      <c r="K988" s="68"/>
    </row>
    <row r="990" spans="1:12" x14ac:dyDescent="0.35">
      <c r="A990" s="63" t="s">
        <v>198</v>
      </c>
      <c r="B990" s="68"/>
      <c r="C990" s="68"/>
      <c r="D990" s="68"/>
      <c r="E990" s="68"/>
      <c r="F990" s="68"/>
      <c r="G990" s="68"/>
      <c r="H990" s="68"/>
      <c r="I990" s="68"/>
      <c r="J990" s="68"/>
      <c r="K990" s="68"/>
    </row>
    <row r="991" spans="1:12" x14ac:dyDescent="0.35">
      <c r="A991" s="68"/>
      <c r="B991" s="68"/>
      <c r="C991" s="68"/>
      <c r="D991" s="68"/>
      <c r="E991" s="68"/>
      <c r="F991" s="68"/>
      <c r="G991" s="68"/>
      <c r="H991" s="68"/>
      <c r="I991" s="68"/>
      <c r="J991" s="68"/>
      <c r="K991" s="68"/>
    </row>
    <row r="992" spans="1:12" x14ac:dyDescent="0.35">
      <c r="A992" s="68"/>
      <c r="B992" s="68"/>
      <c r="C992" s="68"/>
      <c r="D992" s="68"/>
      <c r="E992" s="68"/>
      <c r="F992" s="68"/>
      <c r="G992" s="68"/>
      <c r="H992" s="68"/>
      <c r="I992" s="68"/>
      <c r="J992" s="68"/>
      <c r="K992" s="68"/>
    </row>
    <row r="993" spans="1:21" x14ac:dyDescent="0.35">
      <c r="A993" s="68"/>
      <c r="B993" s="68"/>
      <c r="C993" s="68"/>
      <c r="D993" s="68"/>
      <c r="E993" s="68"/>
      <c r="F993" s="68"/>
      <c r="G993" s="68"/>
      <c r="H993" s="68"/>
      <c r="I993" s="68"/>
      <c r="J993" s="68"/>
      <c r="K993" s="68"/>
      <c r="S993" s="70" t="s">
        <v>211</v>
      </c>
      <c r="T993" s="70"/>
      <c r="U993" s="70"/>
    </row>
    <row r="994" spans="1:21" x14ac:dyDescent="0.35">
      <c r="A994" s="68"/>
      <c r="B994" s="68"/>
      <c r="C994" s="68"/>
      <c r="D994" s="68"/>
      <c r="E994" s="68"/>
      <c r="F994" s="68"/>
      <c r="G994" s="68"/>
      <c r="H994" s="68"/>
      <c r="I994" s="68"/>
      <c r="J994" s="68"/>
      <c r="K994" s="68"/>
      <c r="S994" s="70"/>
      <c r="T994" s="70"/>
      <c r="U994" s="70"/>
    </row>
    <row r="995" spans="1:21" ht="14.5" customHeight="1" x14ac:dyDescent="0.35">
      <c r="A995" s="68"/>
      <c r="B995" s="68"/>
      <c r="C995" s="68"/>
      <c r="D995" s="68"/>
      <c r="E995" s="68"/>
      <c r="F995" s="68"/>
      <c r="G995" s="68"/>
      <c r="H995" s="68"/>
      <c r="I995" s="68"/>
      <c r="J995" s="68"/>
      <c r="K995" s="68"/>
      <c r="S995" s="70"/>
      <c r="T995" s="70"/>
      <c r="U995" s="70"/>
    </row>
    <row r="996" spans="1:21" x14ac:dyDescent="0.35">
      <c r="A996" s="68"/>
      <c r="B996" s="68"/>
      <c r="C996" s="68"/>
      <c r="D996" s="68"/>
      <c r="E996" s="68"/>
      <c r="F996" s="68"/>
      <c r="G996" s="68"/>
      <c r="H996" s="68"/>
      <c r="I996" s="68"/>
      <c r="J996" s="68"/>
      <c r="K996" s="68"/>
      <c r="S996" s="70"/>
      <c r="T996" s="70"/>
      <c r="U996" s="70"/>
    </row>
    <row r="997" spans="1:21" x14ac:dyDescent="0.35">
      <c r="A997" s="68"/>
      <c r="B997" s="68"/>
      <c r="C997" s="68"/>
      <c r="D997" s="68"/>
      <c r="E997" s="68"/>
      <c r="F997" s="68"/>
      <c r="G997" s="68"/>
      <c r="H997" s="68"/>
      <c r="I997" s="68"/>
      <c r="J997" s="68"/>
      <c r="K997" s="68"/>
      <c r="S997" s="70"/>
      <c r="T997" s="70"/>
      <c r="U997" s="70"/>
    </row>
    <row r="998" spans="1:21" ht="14.5" customHeight="1" x14ac:dyDescent="0.35">
      <c r="A998" s="68"/>
      <c r="B998" s="68"/>
      <c r="C998" s="68"/>
      <c r="D998" s="68"/>
      <c r="E998" s="68"/>
      <c r="F998" s="68"/>
      <c r="G998" s="68"/>
      <c r="H998" s="68"/>
      <c r="I998" s="68"/>
      <c r="J998" s="68"/>
      <c r="K998" s="68"/>
      <c r="S998" s="70"/>
      <c r="T998" s="70"/>
      <c r="U998" s="70"/>
    </row>
    <row r="999" spans="1:21" x14ac:dyDescent="0.35">
      <c r="A999" s="68"/>
      <c r="B999" s="68"/>
      <c r="C999" s="68"/>
      <c r="D999" s="68"/>
      <c r="E999" s="68"/>
      <c r="F999" s="68"/>
      <c r="G999" s="68"/>
      <c r="H999" s="68"/>
      <c r="I999" s="68"/>
      <c r="J999" s="68"/>
      <c r="K999" s="68"/>
      <c r="S999" s="70"/>
      <c r="T999" s="70"/>
      <c r="U999" s="70"/>
    </row>
    <row r="1000" spans="1:21" x14ac:dyDescent="0.35">
      <c r="A1000" s="68"/>
      <c r="B1000" s="68"/>
      <c r="C1000" s="68"/>
      <c r="D1000" s="68"/>
      <c r="E1000" s="68"/>
      <c r="F1000" s="68"/>
      <c r="G1000" s="68"/>
      <c r="H1000" s="68"/>
      <c r="I1000" s="68"/>
      <c r="J1000" s="68"/>
      <c r="K1000" s="68"/>
      <c r="S1000" s="70"/>
      <c r="T1000" s="70"/>
      <c r="U1000" s="70"/>
    </row>
    <row r="1001" spans="1:21" x14ac:dyDescent="0.35">
      <c r="S1001" s="70"/>
      <c r="T1001" s="70"/>
      <c r="U1001" s="70"/>
    </row>
    <row r="1002" spans="1:21" ht="14.5" customHeight="1" x14ac:dyDescent="0.35">
      <c r="A1002" s="63" t="s">
        <v>202</v>
      </c>
      <c r="B1002" s="63"/>
      <c r="C1002" s="63"/>
      <c r="D1002" s="63"/>
      <c r="E1002" s="63"/>
      <c r="F1002" s="63"/>
      <c r="G1002" s="63"/>
      <c r="H1002" s="63"/>
      <c r="I1002" s="63"/>
      <c r="J1002" s="63"/>
      <c r="K1002" s="63"/>
      <c r="N1002" s="65" t="s">
        <v>203</v>
      </c>
      <c r="O1002" s="65"/>
      <c r="P1002" s="65"/>
      <c r="Q1002" s="46"/>
      <c r="S1002" s="70"/>
      <c r="T1002" s="70"/>
      <c r="U1002" s="70"/>
    </row>
    <row r="1003" spans="1:21" x14ac:dyDescent="0.35">
      <c r="A1003" s="63"/>
      <c r="B1003" s="63"/>
      <c r="C1003" s="63"/>
      <c r="D1003" s="63"/>
      <c r="E1003" s="63"/>
      <c r="F1003" s="63"/>
      <c r="G1003" s="63"/>
      <c r="H1003" s="63"/>
      <c r="I1003" s="63"/>
      <c r="J1003" s="63"/>
      <c r="K1003" s="63"/>
      <c r="L1003" s="50" t="s">
        <v>204</v>
      </c>
      <c r="M1003" s="50">
        <v>20</v>
      </c>
      <c r="N1003" s="65" t="s">
        <v>207</v>
      </c>
      <c r="O1003" s="65"/>
      <c r="P1003" s="65"/>
      <c r="S1003" s="70"/>
      <c r="T1003" s="70"/>
      <c r="U1003" s="70"/>
    </row>
    <row r="1004" spans="1:21" ht="29" customHeight="1" x14ac:dyDescent="0.35">
      <c r="A1004" s="63"/>
      <c r="B1004" s="63"/>
      <c r="C1004" s="63"/>
      <c r="D1004" s="63"/>
      <c r="E1004" s="63"/>
      <c r="F1004" s="63"/>
      <c r="G1004" s="63"/>
      <c r="H1004" s="63"/>
      <c r="I1004" s="63"/>
      <c r="J1004" s="63"/>
      <c r="K1004" s="63"/>
      <c r="L1004" s="51" t="s">
        <v>205</v>
      </c>
      <c r="M1004" s="50">
        <v>10</v>
      </c>
      <c r="N1004" s="64" t="s">
        <v>208</v>
      </c>
      <c r="O1004" s="64"/>
      <c r="P1004" s="64"/>
      <c r="S1004" s="70"/>
      <c r="T1004" s="70"/>
      <c r="U1004" s="70"/>
    </row>
    <row r="1005" spans="1:21" x14ac:dyDescent="0.35">
      <c r="A1005" s="63"/>
      <c r="B1005" s="63"/>
      <c r="C1005" s="63"/>
      <c r="D1005" s="63"/>
      <c r="E1005" s="63"/>
      <c r="F1005" s="63"/>
      <c r="G1005" s="63"/>
      <c r="H1005" s="63"/>
      <c r="I1005" s="63"/>
      <c r="J1005" s="63"/>
      <c r="K1005" s="63"/>
      <c r="N1005" s="65" t="s">
        <v>209</v>
      </c>
      <c r="O1005" s="65"/>
      <c r="P1005" s="65"/>
      <c r="S1005" s="70"/>
      <c r="T1005" s="70"/>
      <c r="U1005" s="70"/>
    </row>
    <row r="1006" spans="1:21" x14ac:dyDescent="0.35">
      <c r="A1006" s="63"/>
      <c r="B1006" s="63"/>
      <c r="C1006" s="63"/>
      <c r="D1006" s="63"/>
      <c r="E1006" s="63"/>
      <c r="F1006" s="63"/>
      <c r="G1006" s="63"/>
      <c r="H1006" s="63"/>
      <c r="I1006" s="63"/>
      <c r="J1006" s="63"/>
      <c r="K1006" s="63"/>
      <c r="L1006" s="65" t="s">
        <v>206</v>
      </c>
      <c r="M1006" s="65"/>
      <c r="Q1006" s="65" t="s">
        <v>210</v>
      </c>
      <c r="R1006" s="65"/>
      <c r="S1006" s="70"/>
      <c r="T1006" s="70"/>
      <c r="U1006" s="70"/>
    </row>
    <row r="1007" spans="1:21" x14ac:dyDescent="0.35">
      <c r="A1007" s="63"/>
      <c r="B1007" s="63"/>
      <c r="C1007" s="63"/>
      <c r="D1007" s="63"/>
      <c r="E1007" s="63"/>
      <c r="F1007" s="63"/>
      <c r="G1007" s="63"/>
      <c r="H1007" s="63"/>
      <c r="I1007" s="63"/>
      <c r="J1007" s="63"/>
      <c r="K1007" s="63"/>
      <c r="L1007" s="65" t="s">
        <v>203</v>
      </c>
      <c r="M1007" s="65"/>
      <c r="Q1007" s="65" t="s">
        <v>203</v>
      </c>
      <c r="R1007" s="65"/>
      <c r="S1007" s="70"/>
      <c r="T1007" s="70"/>
      <c r="U1007" s="70"/>
    </row>
    <row r="1008" spans="1:21" x14ac:dyDescent="0.35">
      <c r="A1008" s="63"/>
      <c r="B1008" s="63"/>
      <c r="C1008" s="63"/>
      <c r="D1008" s="63"/>
      <c r="E1008" s="63"/>
      <c r="F1008" s="63"/>
      <c r="G1008" s="63"/>
      <c r="H1008" s="63"/>
      <c r="I1008" s="63"/>
      <c r="J1008" s="63"/>
      <c r="K1008" s="63"/>
      <c r="L1008" s="65">
        <v>20</v>
      </c>
      <c r="M1008" s="65"/>
      <c r="O1008" s="46">
        <v>200</v>
      </c>
      <c r="Q1008" s="65">
        <v>20</v>
      </c>
      <c r="R1008" s="65"/>
      <c r="S1008" s="70"/>
      <c r="T1008" s="70"/>
      <c r="U1008" s="70"/>
    </row>
    <row r="1009" spans="1:21" x14ac:dyDescent="0.35">
      <c r="A1009" s="74"/>
      <c r="B1009" s="74"/>
      <c r="C1009" s="74"/>
      <c r="D1009" s="74"/>
      <c r="E1009" s="74"/>
      <c r="F1009" s="74"/>
      <c r="G1009" s="74"/>
      <c r="H1009" s="74"/>
      <c r="I1009" s="74"/>
      <c r="J1009" s="74"/>
      <c r="K1009" s="74"/>
      <c r="L1009" s="65">
        <v>30</v>
      </c>
      <c r="M1009" s="65"/>
      <c r="O1009" s="2">
        <v>190</v>
      </c>
      <c r="Q1009" s="65">
        <v>10</v>
      </c>
      <c r="R1009" s="65"/>
      <c r="S1009" s="70"/>
      <c r="T1009" s="70"/>
      <c r="U1009" s="70"/>
    </row>
    <row r="1010" spans="1:21" x14ac:dyDescent="0.35">
      <c r="A1010" s="73" t="s">
        <v>199</v>
      </c>
      <c r="B1010" s="73"/>
      <c r="C1010" s="73"/>
      <c r="D1010" s="73"/>
      <c r="E1010" s="73"/>
      <c r="F1010" s="73"/>
      <c r="G1010" s="73"/>
      <c r="H1010" s="73"/>
      <c r="I1010" s="73"/>
      <c r="J1010" s="73"/>
      <c r="K1010" s="73"/>
      <c r="L1010" s="65">
        <v>35</v>
      </c>
      <c r="M1010" s="65"/>
      <c r="O1010" s="46">
        <v>185</v>
      </c>
      <c r="Q1010" s="65">
        <v>5</v>
      </c>
      <c r="R1010" s="65"/>
      <c r="S1010" s="70"/>
      <c r="T1010" s="70"/>
      <c r="U1010" s="70"/>
    </row>
    <row r="1011" spans="1:21" x14ac:dyDescent="0.35">
      <c r="A1011" s="73"/>
      <c r="B1011" s="73"/>
      <c r="C1011" s="73"/>
      <c r="D1011" s="73"/>
      <c r="E1011" s="73"/>
      <c r="F1011" s="73"/>
      <c r="G1011" s="73"/>
      <c r="H1011" s="73"/>
      <c r="I1011" s="73"/>
      <c r="J1011" s="73"/>
      <c r="K1011" s="73"/>
      <c r="O1011" s="46" t="s">
        <v>212</v>
      </c>
      <c r="S1011" s="70"/>
      <c r="T1011" s="70"/>
      <c r="U1011" s="70"/>
    </row>
    <row r="1012" spans="1:21" x14ac:dyDescent="0.35">
      <c r="L1012" s="65">
        <v>100</v>
      </c>
      <c r="M1012" s="65"/>
      <c r="O1012" s="46">
        <v>100</v>
      </c>
      <c r="Q1012" s="65"/>
      <c r="R1012" s="65"/>
      <c r="S1012" s="70"/>
      <c r="T1012" s="70"/>
      <c r="U1012" s="70"/>
    </row>
    <row r="1013" spans="1:21" x14ac:dyDescent="0.35">
      <c r="A1013" s="47" t="s">
        <v>201</v>
      </c>
      <c r="B1013" s="47" t="s">
        <v>119</v>
      </c>
      <c r="S1013" s="70"/>
      <c r="T1013" s="70"/>
      <c r="U1013" s="70"/>
    </row>
    <row r="1014" spans="1:21" x14ac:dyDescent="0.35">
      <c r="A1014" s="48">
        <f ca="1">TODAY()</f>
        <v>45421</v>
      </c>
      <c r="B1014" s="47">
        <v>30</v>
      </c>
      <c r="S1014" s="70"/>
      <c r="T1014" s="70"/>
      <c r="U1014" s="70"/>
    </row>
    <row r="1015" spans="1:21" x14ac:dyDescent="0.35">
      <c r="A1015" s="48">
        <f ca="1">A1014+30</f>
        <v>45451</v>
      </c>
      <c r="B1015" s="47">
        <f>B1014+5</f>
        <v>35</v>
      </c>
      <c r="L1015" s="63" t="s">
        <v>213</v>
      </c>
      <c r="M1015" s="63"/>
      <c r="N1015" s="63"/>
      <c r="O1015" s="63"/>
      <c r="P1015" s="63"/>
      <c r="Q1015" s="63"/>
      <c r="S1015" s="70"/>
      <c r="T1015" s="70"/>
      <c r="U1015" s="70"/>
    </row>
    <row r="1016" spans="1:21" x14ac:dyDescent="0.35">
      <c r="A1016" s="48">
        <f t="shared" ref="A1016:A1025" ca="1" si="1">A1015+30</f>
        <v>45481</v>
      </c>
      <c r="B1016" s="47">
        <f t="shared" ref="B1016:B1025" si="2">B1015+5</f>
        <v>40</v>
      </c>
      <c r="L1016" s="63"/>
      <c r="M1016" s="63"/>
      <c r="N1016" s="63"/>
      <c r="O1016" s="63"/>
      <c r="P1016" s="63"/>
      <c r="Q1016" s="63"/>
      <c r="S1016" s="70"/>
      <c r="T1016" s="70"/>
      <c r="U1016" s="70"/>
    </row>
    <row r="1017" spans="1:21" x14ac:dyDescent="0.35">
      <c r="A1017" s="48">
        <f t="shared" ca="1" si="1"/>
        <v>45511</v>
      </c>
      <c r="B1017" s="47">
        <f t="shared" si="2"/>
        <v>45</v>
      </c>
      <c r="L1017" s="63"/>
      <c r="M1017" s="63"/>
      <c r="N1017" s="63"/>
      <c r="O1017" s="63"/>
      <c r="P1017" s="63"/>
      <c r="Q1017" s="63"/>
      <c r="S1017" s="70"/>
      <c r="T1017" s="70"/>
      <c r="U1017" s="70"/>
    </row>
    <row r="1018" spans="1:21" x14ac:dyDescent="0.35">
      <c r="A1018" s="48">
        <f t="shared" ca="1" si="1"/>
        <v>45541</v>
      </c>
      <c r="B1018" s="47">
        <f t="shared" si="2"/>
        <v>50</v>
      </c>
      <c r="L1018" s="63"/>
      <c r="M1018" s="63"/>
      <c r="N1018" s="63"/>
      <c r="O1018" s="63"/>
      <c r="P1018" s="63"/>
      <c r="Q1018" s="63"/>
      <c r="S1018" s="70"/>
      <c r="T1018" s="70"/>
      <c r="U1018" s="70"/>
    </row>
    <row r="1019" spans="1:21" x14ac:dyDescent="0.35">
      <c r="A1019" s="48">
        <f t="shared" ca="1" si="1"/>
        <v>45571</v>
      </c>
      <c r="B1019" s="47">
        <f t="shared" si="2"/>
        <v>55</v>
      </c>
      <c r="L1019" s="63"/>
      <c r="M1019" s="63"/>
      <c r="N1019" s="63"/>
      <c r="O1019" s="63"/>
      <c r="P1019" s="63"/>
      <c r="Q1019" s="63"/>
    </row>
    <row r="1020" spans="1:21" x14ac:dyDescent="0.35">
      <c r="A1020" s="48">
        <f t="shared" ca="1" si="1"/>
        <v>45601</v>
      </c>
      <c r="B1020" s="47">
        <f t="shared" si="2"/>
        <v>60</v>
      </c>
      <c r="L1020" s="63"/>
      <c r="M1020" s="63"/>
      <c r="N1020" s="63"/>
      <c r="O1020" s="63"/>
      <c r="P1020" s="63"/>
      <c r="Q1020" s="63"/>
    </row>
    <row r="1021" spans="1:21" x14ac:dyDescent="0.35">
      <c r="A1021" s="48">
        <f t="shared" ca="1" si="1"/>
        <v>45631</v>
      </c>
      <c r="B1021" s="47">
        <f t="shared" si="2"/>
        <v>65</v>
      </c>
    </row>
    <row r="1022" spans="1:21" x14ac:dyDescent="0.35">
      <c r="A1022" s="48">
        <f t="shared" ca="1" si="1"/>
        <v>45661</v>
      </c>
      <c r="B1022" s="47">
        <f t="shared" si="2"/>
        <v>70</v>
      </c>
    </row>
    <row r="1023" spans="1:21" x14ac:dyDescent="0.35">
      <c r="A1023" s="48">
        <f t="shared" ca="1" si="1"/>
        <v>45691</v>
      </c>
      <c r="B1023" s="47">
        <f t="shared" si="2"/>
        <v>75</v>
      </c>
    </row>
    <row r="1024" spans="1:21" x14ac:dyDescent="0.35">
      <c r="A1024" s="48">
        <f t="shared" ca="1" si="1"/>
        <v>45721</v>
      </c>
      <c r="B1024" s="47">
        <f t="shared" si="2"/>
        <v>80</v>
      </c>
    </row>
    <row r="1025" spans="1:14" x14ac:dyDescent="0.35">
      <c r="A1025" s="48">
        <f t="shared" ca="1" si="1"/>
        <v>45751</v>
      </c>
      <c r="B1025" s="47">
        <f t="shared" si="2"/>
        <v>85</v>
      </c>
    </row>
    <row r="1027" spans="1:14" ht="14.5" customHeight="1" x14ac:dyDescent="0.35">
      <c r="A1027" s="63" t="s">
        <v>214</v>
      </c>
      <c r="B1027" s="63"/>
      <c r="C1027" s="63"/>
      <c r="D1027" s="63"/>
      <c r="E1027" s="63"/>
      <c r="F1027" s="63"/>
      <c r="G1027" s="63"/>
      <c r="H1027" s="63"/>
      <c r="I1027" s="63"/>
      <c r="J1027" s="63"/>
    </row>
    <row r="1028" spans="1:14" x14ac:dyDescent="0.35">
      <c r="A1028" s="63"/>
      <c r="B1028" s="63"/>
      <c r="C1028" s="63"/>
      <c r="D1028" s="63"/>
      <c r="E1028" s="63"/>
      <c r="F1028" s="63"/>
      <c r="G1028" s="63"/>
      <c r="H1028" s="63"/>
      <c r="I1028" s="63"/>
      <c r="J1028" s="63"/>
    </row>
    <row r="1029" spans="1:14" x14ac:dyDescent="0.35">
      <c r="A1029" s="63"/>
      <c r="B1029" s="63"/>
      <c r="C1029" s="63"/>
      <c r="D1029" s="63"/>
      <c r="E1029" s="63"/>
      <c r="F1029" s="63"/>
      <c r="G1029" s="63"/>
      <c r="H1029" s="63"/>
      <c r="I1029" s="63"/>
      <c r="J1029" s="63"/>
    </row>
    <row r="1030" spans="1:14" x14ac:dyDescent="0.35">
      <c r="A1030" s="63"/>
      <c r="B1030" s="63"/>
      <c r="C1030" s="63"/>
      <c r="D1030" s="63"/>
      <c r="E1030" s="63"/>
      <c r="F1030" s="63"/>
      <c r="G1030" s="63"/>
      <c r="H1030" s="63"/>
      <c r="I1030" s="63"/>
      <c r="J1030" s="63"/>
    </row>
    <row r="1031" spans="1:14" x14ac:dyDescent="0.35">
      <c r="A1031" s="63"/>
      <c r="B1031" s="63"/>
      <c r="C1031" s="63"/>
      <c r="D1031" s="63"/>
      <c r="E1031" s="63"/>
      <c r="F1031" s="63"/>
      <c r="G1031" s="63"/>
      <c r="H1031" s="63"/>
      <c r="I1031" s="63"/>
      <c r="J1031" s="63"/>
    </row>
    <row r="1032" spans="1:14" x14ac:dyDescent="0.35">
      <c r="A1032" s="63"/>
      <c r="B1032" s="63"/>
      <c r="C1032" s="63"/>
      <c r="D1032" s="63"/>
      <c r="E1032" s="63"/>
      <c r="F1032" s="63"/>
      <c r="G1032" s="63"/>
      <c r="H1032" s="63"/>
      <c r="I1032" s="63"/>
      <c r="J1032" s="63"/>
    </row>
    <row r="1033" spans="1:14" x14ac:dyDescent="0.35">
      <c r="A1033" s="63"/>
      <c r="B1033" s="63"/>
      <c r="C1033" s="63"/>
      <c r="D1033" s="63"/>
      <c r="E1033" s="63"/>
      <c r="F1033" s="63"/>
      <c r="G1033" s="63"/>
      <c r="H1033" s="63"/>
      <c r="I1033" s="63"/>
      <c r="J1033" s="63"/>
    </row>
    <row r="1035" spans="1:14" x14ac:dyDescent="0.35">
      <c r="A1035" s="68" t="s">
        <v>215</v>
      </c>
      <c r="B1035" s="68"/>
      <c r="C1035" s="68"/>
      <c r="D1035" s="68"/>
      <c r="E1035" s="68"/>
      <c r="F1035" s="68"/>
      <c r="G1035" s="68"/>
      <c r="H1035" s="68"/>
      <c r="I1035" s="68"/>
      <c r="J1035" s="68"/>
    </row>
    <row r="1036" spans="1:14" x14ac:dyDescent="0.35">
      <c r="A1036" s="68"/>
      <c r="B1036" s="68"/>
      <c r="C1036" s="68"/>
      <c r="D1036" s="68"/>
      <c r="E1036" s="68"/>
      <c r="F1036" s="68"/>
      <c r="G1036" s="68"/>
      <c r="H1036" s="68"/>
      <c r="I1036" s="68"/>
      <c r="J1036" s="68"/>
    </row>
    <row r="1037" spans="1:14" x14ac:dyDescent="0.35">
      <c r="L1037" s="65" t="s">
        <v>217</v>
      </c>
      <c r="M1037" s="65"/>
    </row>
    <row r="1038" spans="1:14" ht="14.5" customHeight="1" x14ac:dyDescent="0.35">
      <c r="A1038" s="63" t="s">
        <v>219</v>
      </c>
      <c r="B1038" s="63"/>
      <c r="C1038" s="63"/>
      <c r="D1038" s="63"/>
      <c r="E1038" s="63"/>
      <c r="F1038" s="63"/>
      <c r="G1038" s="63"/>
      <c r="H1038" s="63"/>
      <c r="I1038" s="63"/>
      <c r="J1038" s="63"/>
      <c r="K1038" s="52">
        <f ca="1">TODAY()</f>
        <v>45421</v>
      </c>
      <c r="L1038">
        <v>1500</v>
      </c>
      <c r="M1038" t="s">
        <v>216</v>
      </c>
      <c r="N1038" t="s">
        <v>218</v>
      </c>
    </row>
    <row r="1039" spans="1:14" x14ac:dyDescent="0.35">
      <c r="A1039" s="63"/>
      <c r="B1039" s="63"/>
      <c r="C1039" s="63"/>
      <c r="D1039" s="63"/>
      <c r="E1039" s="63"/>
      <c r="F1039" s="63"/>
      <c r="G1039" s="63"/>
      <c r="H1039" s="63"/>
      <c r="I1039" s="63"/>
      <c r="J1039" s="63"/>
      <c r="K1039" s="52">
        <f ca="1">K1038+365</f>
        <v>45786</v>
      </c>
      <c r="L1039">
        <v>1600</v>
      </c>
      <c r="M1039" t="s">
        <v>216</v>
      </c>
    </row>
    <row r="1040" spans="1:14" x14ac:dyDescent="0.35">
      <c r="A1040" s="63"/>
      <c r="B1040" s="63"/>
      <c r="C1040" s="63"/>
      <c r="D1040" s="63"/>
      <c r="E1040" s="63"/>
      <c r="F1040" s="63"/>
      <c r="G1040" s="63"/>
      <c r="H1040" s="63"/>
      <c r="I1040" s="63"/>
      <c r="J1040" s="63"/>
    </row>
    <row r="1041" spans="1:10" x14ac:dyDescent="0.35">
      <c r="A1041" s="63"/>
      <c r="B1041" s="63"/>
      <c r="C1041" s="63"/>
      <c r="D1041" s="63"/>
      <c r="E1041" s="63"/>
      <c r="F1041" s="63"/>
      <c r="G1041" s="63"/>
      <c r="H1041" s="63"/>
      <c r="I1041" s="63"/>
      <c r="J1041" s="63"/>
    </row>
    <row r="1042" spans="1:10" x14ac:dyDescent="0.35">
      <c r="A1042" s="63"/>
      <c r="B1042" s="63"/>
      <c r="C1042" s="63"/>
      <c r="D1042" s="63"/>
      <c r="E1042" s="63"/>
      <c r="F1042" s="63"/>
      <c r="G1042" s="63"/>
      <c r="H1042" s="63"/>
      <c r="I1042" s="63"/>
      <c r="J1042" s="63"/>
    </row>
    <row r="1043" spans="1:10" x14ac:dyDescent="0.35">
      <c r="A1043" s="63"/>
      <c r="B1043" s="63"/>
      <c r="C1043" s="63"/>
      <c r="D1043" s="63"/>
      <c r="E1043" s="63"/>
      <c r="F1043" s="63"/>
      <c r="G1043" s="63"/>
      <c r="H1043" s="63"/>
      <c r="I1043" s="63"/>
      <c r="J1043" s="63"/>
    </row>
    <row r="1044" spans="1:10" ht="14.5" customHeight="1" x14ac:dyDescent="0.35">
      <c r="A1044" s="63"/>
      <c r="B1044" s="63"/>
      <c r="C1044" s="63"/>
      <c r="D1044" s="63"/>
      <c r="E1044" s="63"/>
      <c r="F1044" s="63"/>
      <c r="G1044" s="63"/>
      <c r="H1044" s="63"/>
      <c r="I1044" s="63"/>
      <c r="J1044" s="63"/>
    </row>
    <row r="1045" spans="1:10" x14ac:dyDescent="0.35">
      <c r="A1045" s="63"/>
      <c r="B1045" s="63"/>
      <c r="C1045" s="63"/>
      <c r="D1045" s="63"/>
      <c r="E1045" s="63"/>
      <c r="F1045" s="63"/>
      <c r="G1045" s="63"/>
      <c r="H1045" s="63"/>
      <c r="I1045" s="63"/>
      <c r="J1045" s="63"/>
    </row>
    <row r="1046" spans="1:10" x14ac:dyDescent="0.35">
      <c r="A1046" s="63"/>
      <c r="B1046" s="63"/>
      <c r="C1046" s="63"/>
      <c r="D1046" s="63"/>
      <c r="E1046" s="63"/>
      <c r="F1046" s="63"/>
      <c r="G1046" s="63"/>
      <c r="H1046" s="63"/>
      <c r="I1046" s="63"/>
      <c r="J1046" s="63"/>
    </row>
    <row r="1047" spans="1:10" x14ac:dyDescent="0.35">
      <c r="A1047" s="63"/>
      <c r="B1047" s="63"/>
      <c r="C1047" s="63"/>
      <c r="D1047" s="63"/>
      <c r="E1047" s="63"/>
      <c r="F1047" s="63"/>
      <c r="G1047" s="63"/>
      <c r="H1047" s="63"/>
      <c r="I1047" s="63"/>
      <c r="J1047" s="63"/>
    </row>
    <row r="1048" spans="1:10" x14ac:dyDescent="0.35">
      <c r="A1048" s="63"/>
      <c r="B1048" s="63"/>
      <c r="C1048" s="63"/>
      <c r="D1048" s="63"/>
      <c r="E1048" s="63"/>
      <c r="F1048" s="63"/>
      <c r="G1048" s="63"/>
      <c r="H1048" s="63"/>
      <c r="I1048" s="63"/>
      <c r="J1048" s="63"/>
    </row>
    <row r="1049" spans="1:10" x14ac:dyDescent="0.35">
      <c r="A1049" s="63"/>
      <c r="B1049" s="63"/>
      <c r="C1049" s="63"/>
      <c r="D1049" s="63"/>
      <c r="E1049" s="63"/>
      <c r="F1049" s="63"/>
      <c r="G1049" s="63"/>
      <c r="H1049" s="63"/>
      <c r="I1049" s="63"/>
      <c r="J1049" s="63"/>
    </row>
    <row r="1050" spans="1:10" x14ac:dyDescent="0.35">
      <c r="A1050" s="63"/>
      <c r="B1050" s="63"/>
      <c r="C1050" s="63"/>
      <c r="D1050" s="63"/>
      <c r="E1050" s="63"/>
      <c r="F1050" s="63"/>
      <c r="G1050" s="63"/>
      <c r="H1050" s="63"/>
      <c r="I1050" s="63"/>
      <c r="J1050" s="63"/>
    </row>
    <row r="1052" spans="1:10" x14ac:dyDescent="0.35">
      <c r="A1052" s="33" t="s">
        <v>201</v>
      </c>
      <c r="B1052" s="33" t="s">
        <v>220</v>
      </c>
      <c r="C1052" s="33" t="s">
        <v>221</v>
      </c>
    </row>
    <row r="1053" spans="1:10" x14ac:dyDescent="0.35">
      <c r="A1053" s="54">
        <f ca="1">TODAY()</f>
        <v>45421</v>
      </c>
      <c r="B1053" s="33">
        <v>60</v>
      </c>
      <c r="C1053" s="33">
        <v>60</v>
      </c>
    </row>
    <row r="1054" spans="1:10" x14ac:dyDescent="0.35">
      <c r="A1054" s="54">
        <f ca="1">A1053 + 30</f>
        <v>45451</v>
      </c>
      <c r="B1054" s="33">
        <v>80</v>
      </c>
      <c r="C1054" s="33">
        <f>C1053-5</f>
        <v>55</v>
      </c>
    </row>
    <row r="1055" spans="1:10" x14ac:dyDescent="0.35">
      <c r="A1055" s="54">
        <f ca="1">A1053 + 180</f>
        <v>45601</v>
      </c>
      <c r="B1055" s="33">
        <f t="shared" ref="B1055:B1056" si="3">B1054+5</f>
        <v>85</v>
      </c>
      <c r="C1055" s="33">
        <f t="shared" ref="C1055:C1056" si="4">C1054-5</f>
        <v>50</v>
      </c>
    </row>
    <row r="1056" spans="1:10" x14ac:dyDescent="0.35">
      <c r="A1056" s="54">
        <f ca="1">A1053 + 365</f>
        <v>45786</v>
      </c>
      <c r="B1056" s="33">
        <f t="shared" si="3"/>
        <v>90</v>
      </c>
      <c r="C1056" s="33">
        <f t="shared" si="4"/>
        <v>45</v>
      </c>
    </row>
    <row r="1057" spans="1:10" x14ac:dyDescent="0.35">
      <c r="A1057" s="53"/>
    </row>
    <row r="1058" spans="1:10" x14ac:dyDescent="0.35">
      <c r="A1058" s="53"/>
    </row>
    <row r="1059" spans="1:10" x14ac:dyDescent="0.35">
      <c r="A1059" s="53"/>
    </row>
    <row r="1060" spans="1:10" x14ac:dyDescent="0.35">
      <c r="A1060" s="53"/>
    </row>
    <row r="1061" spans="1:10" x14ac:dyDescent="0.35">
      <c r="A1061" s="53"/>
    </row>
    <row r="1062" spans="1:10" x14ac:dyDescent="0.35">
      <c r="A1062" s="53"/>
    </row>
    <row r="1063" spans="1:10" x14ac:dyDescent="0.35">
      <c r="A1063" s="53"/>
    </row>
    <row r="1064" spans="1:10" x14ac:dyDescent="0.35">
      <c r="A1064" s="53"/>
    </row>
    <row r="1067" spans="1:10" ht="14.5" customHeight="1" x14ac:dyDescent="0.35">
      <c r="A1067" s="63" t="s">
        <v>222</v>
      </c>
      <c r="B1067" s="63"/>
      <c r="C1067" s="63"/>
      <c r="D1067" s="63"/>
      <c r="E1067" s="63"/>
      <c r="F1067" s="63"/>
      <c r="G1067" s="63"/>
      <c r="H1067" s="63"/>
      <c r="I1067" s="63"/>
      <c r="J1067" s="63"/>
    </row>
    <row r="1068" spans="1:10" x14ac:dyDescent="0.35">
      <c r="A1068" s="63"/>
      <c r="B1068" s="63"/>
      <c r="C1068" s="63"/>
      <c r="D1068" s="63"/>
      <c r="E1068" s="63"/>
      <c r="F1068" s="63"/>
      <c r="G1068" s="63"/>
      <c r="H1068" s="63"/>
      <c r="I1068" s="63"/>
      <c r="J1068" s="63"/>
    </row>
    <row r="1069" spans="1:10" x14ac:dyDescent="0.35">
      <c r="A1069" s="63"/>
      <c r="B1069" s="63"/>
      <c r="C1069" s="63"/>
      <c r="D1069" s="63"/>
      <c r="E1069" s="63"/>
      <c r="F1069" s="63"/>
      <c r="G1069" s="63"/>
      <c r="H1069" s="63"/>
      <c r="I1069" s="63"/>
      <c r="J1069" s="63"/>
    </row>
    <row r="1070" spans="1:10" x14ac:dyDescent="0.35">
      <c r="A1070" s="63"/>
      <c r="B1070" s="63"/>
      <c r="C1070" s="63"/>
      <c r="D1070" s="63"/>
      <c r="E1070" s="63"/>
      <c r="F1070" s="63"/>
      <c r="G1070" s="63"/>
      <c r="H1070" s="63"/>
      <c r="I1070" s="63"/>
      <c r="J1070" s="63"/>
    </row>
    <row r="1071" spans="1:10" x14ac:dyDescent="0.35">
      <c r="A1071" s="63"/>
      <c r="B1071" s="63"/>
      <c r="C1071" s="63"/>
      <c r="D1071" s="63"/>
      <c r="E1071" s="63"/>
      <c r="F1071" s="63"/>
      <c r="G1071" s="63"/>
      <c r="H1071" s="63"/>
      <c r="I1071" s="63"/>
      <c r="J1071" s="63"/>
    </row>
    <row r="1072" spans="1:10" x14ac:dyDescent="0.35">
      <c r="A1072" s="63"/>
      <c r="B1072" s="63"/>
      <c r="C1072" s="63"/>
      <c r="D1072" s="63"/>
      <c r="E1072" s="63"/>
      <c r="F1072" s="63"/>
      <c r="G1072" s="63"/>
      <c r="H1072" s="63"/>
      <c r="I1072" s="63"/>
      <c r="J1072" s="63"/>
    </row>
    <row r="1073" spans="1:10" x14ac:dyDescent="0.35">
      <c r="A1073" s="63"/>
      <c r="B1073" s="63"/>
      <c r="C1073" s="63"/>
      <c r="D1073" s="63"/>
      <c r="E1073" s="63"/>
      <c r="F1073" s="63"/>
      <c r="G1073" s="63"/>
      <c r="H1073" s="63"/>
      <c r="I1073" s="63"/>
      <c r="J1073" s="63"/>
    </row>
    <row r="1074" spans="1:10" x14ac:dyDescent="0.35">
      <c r="A1074" s="63"/>
      <c r="B1074" s="63"/>
      <c r="C1074" s="63"/>
      <c r="D1074" s="63"/>
      <c r="E1074" s="63"/>
      <c r="F1074" s="63"/>
      <c r="G1074" s="63"/>
      <c r="H1074" s="63"/>
      <c r="I1074" s="63"/>
      <c r="J1074" s="63"/>
    </row>
    <row r="1075" spans="1:10" x14ac:dyDescent="0.35">
      <c r="A1075" s="63"/>
      <c r="B1075" s="63"/>
      <c r="C1075" s="63"/>
      <c r="D1075" s="63"/>
      <c r="E1075" s="63"/>
      <c r="F1075" s="63"/>
      <c r="G1075" s="63"/>
      <c r="H1075" s="63"/>
      <c r="I1075" s="63"/>
      <c r="J1075" s="63"/>
    </row>
    <row r="1076" spans="1:10" x14ac:dyDescent="0.35">
      <c r="A1076" s="63"/>
      <c r="B1076" s="63"/>
      <c r="C1076" s="63"/>
      <c r="D1076" s="63"/>
      <c r="E1076" s="63"/>
      <c r="F1076" s="63"/>
      <c r="G1076" s="63"/>
      <c r="H1076" s="63"/>
      <c r="I1076" s="63"/>
      <c r="J1076" s="63"/>
    </row>
    <row r="1077" spans="1:10" x14ac:dyDescent="0.35">
      <c r="A1077" s="63"/>
      <c r="B1077" s="63"/>
      <c r="C1077" s="63"/>
      <c r="D1077" s="63"/>
      <c r="E1077" s="63"/>
      <c r="F1077" s="63"/>
      <c r="G1077" s="63"/>
      <c r="H1077" s="63"/>
      <c r="I1077" s="63"/>
      <c r="J1077" s="63"/>
    </row>
    <row r="1078" spans="1:10" x14ac:dyDescent="0.35">
      <c r="A1078" s="63"/>
      <c r="B1078" s="63"/>
      <c r="C1078" s="63"/>
      <c r="D1078" s="63"/>
      <c r="E1078" s="63"/>
      <c r="F1078" s="63"/>
      <c r="G1078" s="63"/>
      <c r="H1078" s="63"/>
      <c r="I1078" s="63"/>
      <c r="J1078" s="63"/>
    </row>
    <row r="1079" spans="1:10" x14ac:dyDescent="0.35">
      <c r="A1079" s="63"/>
      <c r="B1079" s="63"/>
      <c r="C1079" s="63"/>
      <c r="D1079" s="63"/>
      <c r="E1079" s="63"/>
      <c r="F1079" s="63"/>
      <c r="G1079" s="63"/>
      <c r="H1079" s="63"/>
      <c r="I1079" s="63"/>
      <c r="J1079" s="63"/>
    </row>
    <row r="1080" spans="1:10" x14ac:dyDescent="0.35">
      <c r="A1080" s="63"/>
      <c r="B1080" s="63"/>
      <c r="C1080" s="63"/>
      <c r="D1080" s="63"/>
      <c r="E1080" s="63"/>
      <c r="F1080" s="63"/>
      <c r="G1080" s="63"/>
      <c r="H1080" s="63"/>
      <c r="I1080" s="63"/>
      <c r="J1080" s="63"/>
    </row>
    <row r="1081" spans="1:10" x14ac:dyDescent="0.35">
      <c r="A1081" s="63"/>
      <c r="B1081" s="63"/>
      <c r="C1081" s="63"/>
      <c r="D1081" s="63"/>
      <c r="E1081" s="63"/>
      <c r="F1081" s="63"/>
      <c r="G1081" s="63"/>
      <c r="H1081" s="63"/>
      <c r="I1081" s="63"/>
      <c r="J1081" s="63"/>
    </row>
    <row r="1082" spans="1:10" x14ac:dyDescent="0.35">
      <c r="A1082" s="63"/>
      <c r="B1082" s="63"/>
      <c r="C1082" s="63"/>
      <c r="D1082" s="63"/>
      <c r="E1082" s="63"/>
      <c r="F1082" s="63"/>
      <c r="G1082" s="63"/>
      <c r="H1082" s="63"/>
      <c r="I1082" s="63"/>
      <c r="J1082" s="63"/>
    </row>
    <row r="1083" spans="1:10" x14ac:dyDescent="0.35">
      <c r="A1083" s="63"/>
      <c r="B1083" s="63"/>
      <c r="C1083" s="63"/>
      <c r="D1083" s="63"/>
      <c r="E1083" s="63"/>
      <c r="F1083" s="63"/>
      <c r="G1083" s="63"/>
      <c r="H1083" s="63"/>
      <c r="I1083" s="63"/>
      <c r="J1083" s="63"/>
    </row>
    <row r="1086" spans="1:10" x14ac:dyDescent="0.35">
      <c r="A1086" s="63" t="s">
        <v>226</v>
      </c>
      <c r="B1086" s="63"/>
      <c r="C1086" s="63"/>
      <c r="D1086" s="63"/>
      <c r="E1086" s="63"/>
      <c r="F1086" s="63"/>
      <c r="G1086" s="63"/>
      <c r="H1086" s="63"/>
      <c r="I1086" s="63"/>
      <c r="J1086" s="63"/>
    </row>
    <row r="1087" spans="1:10" x14ac:dyDescent="0.35">
      <c r="A1087" s="63"/>
      <c r="B1087" s="63"/>
      <c r="C1087" s="63"/>
      <c r="D1087" s="63"/>
      <c r="E1087" s="63"/>
      <c r="F1087" s="63"/>
      <c r="G1087" s="63"/>
      <c r="H1087" s="63"/>
      <c r="I1087" s="63"/>
      <c r="J1087" s="63"/>
    </row>
    <row r="1089" spans="1:11" x14ac:dyDescent="0.35">
      <c r="A1089" s="2" t="s">
        <v>200</v>
      </c>
      <c r="B1089" s="2">
        <v>1000</v>
      </c>
      <c r="C1089" s="2" t="s">
        <v>216</v>
      </c>
      <c r="E1089" s="63" t="s">
        <v>228</v>
      </c>
      <c r="F1089" s="63"/>
    </row>
    <row r="1090" spans="1:11" x14ac:dyDescent="0.35">
      <c r="A1090" s="55" t="s">
        <v>223</v>
      </c>
      <c r="B1090" s="2">
        <v>1200</v>
      </c>
      <c r="C1090" s="2" t="s">
        <v>216</v>
      </c>
      <c r="E1090" s="63"/>
      <c r="F1090" s="63"/>
    </row>
    <row r="1091" spans="1:11" x14ac:dyDescent="0.35">
      <c r="A1091" s="55" t="s">
        <v>224</v>
      </c>
      <c r="B1091" s="71">
        <v>0.1</v>
      </c>
      <c r="C1091" s="71"/>
      <c r="E1091" s="63"/>
      <c r="F1091" s="63"/>
    </row>
    <row r="1092" spans="1:11" x14ac:dyDescent="0.35">
      <c r="A1092" s="55" t="s">
        <v>225</v>
      </c>
      <c r="B1092" s="71">
        <v>0.05</v>
      </c>
      <c r="C1092" s="72"/>
      <c r="E1092" s="63"/>
      <c r="F1092" s="63"/>
    </row>
    <row r="1093" spans="1:11" x14ac:dyDescent="0.35">
      <c r="A1093" s="2" t="s">
        <v>227</v>
      </c>
      <c r="B1093" s="2">
        <v>50</v>
      </c>
      <c r="C1093" s="2" t="s">
        <v>216</v>
      </c>
      <c r="E1093" s="63"/>
      <c r="F1093" s="63"/>
    </row>
    <row r="1095" spans="1:11" x14ac:dyDescent="0.35">
      <c r="A1095" s="63" t="s">
        <v>229</v>
      </c>
      <c r="B1095" s="63"/>
      <c r="C1095" s="63"/>
      <c r="D1095" s="63"/>
      <c r="E1095" s="63"/>
      <c r="F1095" s="63"/>
      <c r="G1095" s="63"/>
      <c r="H1095" s="63"/>
      <c r="I1095" s="63"/>
      <c r="J1095" s="63"/>
    </row>
    <row r="1096" spans="1:11" x14ac:dyDescent="0.35">
      <c r="A1096" s="63"/>
      <c r="B1096" s="63"/>
      <c r="C1096" s="63"/>
      <c r="D1096" s="63"/>
      <c r="E1096" s="63"/>
      <c r="F1096" s="63"/>
      <c r="G1096" s="63"/>
      <c r="H1096" s="63"/>
      <c r="I1096" s="63"/>
      <c r="J1096" s="63"/>
    </row>
    <row r="1097" spans="1:11" ht="14.5" customHeight="1" x14ac:dyDescent="0.35">
      <c r="E1097" s="63" t="s">
        <v>230</v>
      </c>
      <c r="F1097" s="63"/>
      <c r="G1097" s="63"/>
      <c r="H1097" s="63"/>
      <c r="I1097" s="63"/>
      <c r="J1097" s="63"/>
      <c r="K1097" s="63"/>
    </row>
    <row r="1098" spans="1:11" x14ac:dyDescent="0.35">
      <c r="A1098" s="2" t="s">
        <v>200</v>
      </c>
      <c r="B1098" s="2">
        <v>1000</v>
      </c>
      <c r="C1098" s="2" t="s">
        <v>216</v>
      </c>
      <c r="E1098" s="63"/>
      <c r="F1098" s="63"/>
      <c r="G1098" s="63"/>
      <c r="H1098" s="63"/>
      <c r="I1098" s="63"/>
      <c r="J1098" s="63"/>
      <c r="K1098" s="63"/>
    </row>
    <row r="1099" spans="1:11" x14ac:dyDescent="0.35">
      <c r="A1099" s="55" t="s">
        <v>223</v>
      </c>
      <c r="B1099" s="2">
        <v>1050</v>
      </c>
      <c r="C1099" s="2" t="s">
        <v>216</v>
      </c>
      <c r="E1099" s="63"/>
      <c r="F1099" s="63"/>
      <c r="G1099" s="63"/>
      <c r="H1099" s="63"/>
      <c r="I1099" s="63"/>
      <c r="J1099" s="63"/>
      <c r="K1099" s="63"/>
    </row>
    <row r="1100" spans="1:11" x14ac:dyDescent="0.35">
      <c r="A1100" s="55" t="s">
        <v>224</v>
      </c>
      <c r="B1100" s="71">
        <v>0.1</v>
      </c>
      <c r="C1100" s="71"/>
      <c r="E1100" s="63"/>
      <c r="F1100" s="63"/>
      <c r="G1100" s="63"/>
      <c r="H1100" s="63"/>
      <c r="I1100" s="63"/>
      <c r="J1100" s="63"/>
      <c r="K1100" s="63"/>
    </row>
    <row r="1101" spans="1:11" x14ac:dyDescent="0.35">
      <c r="A1101" s="55" t="s">
        <v>225</v>
      </c>
      <c r="B1101" s="71">
        <v>0.05</v>
      </c>
      <c r="C1101" s="72"/>
      <c r="E1101" s="63"/>
      <c r="F1101" s="63"/>
      <c r="G1101" s="63"/>
      <c r="H1101" s="63"/>
      <c r="I1101" s="63"/>
      <c r="J1101" s="63"/>
      <c r="K1101" s="63"/>
    </row>
    <row r="1102" spans="1:11" x14ac:dyDescent="0.35">
      <c r="A1102" s="2" t="s">
        <v>227</v>
      </c>
      <c r="B1102" s="2">
        <v>50</v>
      </c>
      <c r="C1102" s="2" t="s">
        <v>216</v>
      </c>
    </row>
    <row r="1104" spans="1:11" ht="14.5" customHeight="1" x14ac:dyDescent="0.35">
      <c r="A1104" s="67" t="s">
        <v>231</v>
      </c>
      <c r="B1104" s="67"/>
      <c r="C1104" s="67"/>
      <c r="D1104" s="67"/>
      <c r="E1104" s="67"/>
      <c r="F1104" s="21"/>
      <c r="G1104" s="21"/>
      <c r="H1104" s="21"/>
      <c r="I1104" s="21"/>
      <c r="J1104" s="21"/>
      <c r="K1104" s="21"/>
    </row>
    <row r="1105" spans="1:12" x14ac:dyDescent="0.35">
      <c r="A1105" s="67"/>
      <c r="B1105" s="67"/>
      <c r="C1105" s="67"/>
      <c r="D1105" s="67"/>
      <c r="E1105" s="67"/>
      <c r="F1105" s="21"/>
      <c r="G1105" s="21"/>
      <c r="H1105" s="21"/>
      <c r="I1105" s="21"/>
      <c r="J1105" s="21"/>
      <c r="K1105" s="21"/>
    </row>
    <row r="1106" spans="1:12" x14ac:dyDescent="0.35">
      <c r="A1106" s="67"/>
      <c r="B1106" s="67"/>
      <c r="C1106" s="67"/>
      <c r="D1106" s="67"/>
      <c r="E1106" s="67"/>
      <c r="F1106" s="21"/>
      <c r="G1106" s="21"/>
      <c r="H1106" s="21"/>
      <c r="I1106" s="21"/>
      <c r="J1106" s="21"/>
      <c r="K1106" s="21"/>
    </row>
    <row r="1107" spans="1:12" x14ac:dyDescent="0.35">
      <c r="A1107" s="21"/>
      <c r="B1107" s="21"/>
      <c r="C1107" s="21"/>
      <c r="D1107" s="21"/>
      <c r="E1107" s="21"/>
      <c r="F1107" s="21"/>
      <c r="G1107" s="21"/>
      <c r="H1107" s="21"/>
      <c r="I1107" s="21"/>
      <c r="J1107" s="21"/>
      <c r="K1107" s="21"/>
    </row>
    <row r="1108" spans="1:12" ht="14.5" customHeight="1" x14ac:dyDescent="0.35">
      <c r="A1108" s="63" t="s">
        <v>232</v>
      </c>
      <c r="B1108" s="63"/>
      <c r="C1108" s="63"/>
      <c r="D1108" s="63"/>
      <c r="E1108" s="49"/>
      <c r="F1108" s="70" t="s">
        <v>233</v>
      </c>
      <c r="G1108" s="70"/>
      <c r="H1108" s="70"/>
      <c r="I1108" s="70"/>
      <c r="J1108" s="70"/>
      <c r="K1108" s="70"/>
      <c r="L1108" s="70"/>
    </row>
    <row r="1109" spans="1:12" x14ac:dyDescent="0.35">
      <c r="A1109" s="63"/>
      <c r="B1109" s="63"/>
      <c r="C1109" s="63"/>
      <c r="D1109" s="63"/>
      <c r="E1109" s="49"/>
      <c r="F1109" s="70"/>
      <c r="G1109" s="70"/>
      <c r="H1109" s="70"/>
      <c r="I1109" s="70"/>
      <c r="J1109" s="70"/>
      <c r="K1109" s="70"/>
      <c r="L1109" s="70"/>
    </row>
    <row r="1110" spans="1:12" x14ac:dyDescent="0.35">
      <c r="A1110" s="63"/>
      <c r="B1110" s="63"/>
      <c r="C1110" s="63"/>
      <c r="D1110" s="63"/>
      <c r="E1110" s="49"/>
      <c r="F1110" s="70"/>
      <c r="G1110" s="70"/>
      <c r="H1110" s="70"/>
      <c r="I1110" s="70"/>
      <c r="J1110" s="70"/>
      <c r="K1110" s="70"/>
      <c r="L1110" s="70"/>
    </row>
    <row r="1111" spans="1:12" x14ac:dyDescent="0.35">
      <c r="A1111" s="63"/>
      <c r="B1111" s="63"/>
      <c r="C1111" s="63"/>
      <c r="D1111" s="63"/>
      <c r="E1111" s="49"/>
      <c r="F1111" s="70"/>
      <c r="G1111" s="70"/>
      <c r="H1111" s="70"/>
      <c r="I1111" s="70"/>
      <c r="J1111" s="70"/>
      <c r="K1111" s="70"/>
      <c r="L1111" s="70"/>
    </row>
    <row r="1112" spans="1:12" x14ac:dyDescent="0.35">
      <c r="A1112" s="63"/>
      <c r="B1112" s="63"/>
      <c r="C1112" s="63"/>
      <c r="D1112" s="63"/>
      <c r="E1112" s="49"/>
      <c r="F1112" s="70"/>
      <c r="G1112" s="70"/>
      <c r="H1112" s="70"/>
      <c r="I1112" s="70"/>
      <c r="J1112" s="70"/>
      <c r="K1112" s="70"/>
      <c r="L1112" s="70"/>
    </row>
    <row r="1113" spans="1:12" x14ac:dyDescent="0.35">
      <c r="A1113" s="63"/>
      <c r="B1113" s="63"/>
      <c r="C1113" s="63"/>
      <c r="D1113" s="63"/>
      <c r="E1113" s="49"/>
      <c r="F1113" s="70"/>
      <c r="G1113" s="70"/>
      <c r="H1113" s="70"/>
      <c r="I1113" s="70"/>
      <c r="J1113" s="70"/>
      <c r="K1113" s="70"/>
      <c r="L1113" s="70"/>
    </row>
    <row r="1114" spans="1:12" x14ac:dyDescent="0.35">
      <c r="A1114" s="63"/>
      <c r="B1114" s="63"/>
      <c r="C1114" s="63"/>
      <c r="D1114" s="63"/>
      <c r="E1114" s="49"/>
      <c r="F1114" s="70"/>
      <c r="G1114" s="70"/>
      <c r="H1114" s="70"/>
      <c r="I1114" s="70"/>
      <c r="J1114" s="70"/>
      <c r="K1114" s="70"/>
      <c r="L1114" s="70"/>
    </row>
    <row r="1115" spans="1:12" x14ac:dyDescent="0.35">
      <c r="A1115" s="63"/>
      <c r="B1115" s="63"/>
      <c r="C1115" s="63"/>
      <c r="D1115" s="63"/>
      <c r="E1115" s="49"/>
      <c r="F1115" s="70"/>
      <c r="G1115" s="70"/>
      <c r="H1115" s="70"/>
      <c r="I1115" s="70"/>
      <c r="J1115" s="70"/>
      <c r="K1115" s="70"/>
      <c r="L1115" s="70"/>
    </row>
    <row r="1116" spans="1:12" x14ac:dyDescent="0.35">
      <c r="A1116" s="63"/>
      <c r="B1116" s="63"/>
      <c r="C1116" s="63"/>
      <c r="D1116" s="63"/>
      <c r="E1116" s="49"/>
      <c r="F1116" s="70"/>
      <c r="G1116" s="70"/>
      <c r="H1116" s="70"/>
      <c r="I1116" s="70"/>
      <c r="J1116" s="70"/>
      <c r="K1116" s="70"/>
      <c r="L1116" s="70"/>
    </row>
    <row r="1117" spans="1:12" x14ac:dyDescent="0.35">
      <c r="A1117" s="63"/>
      <c r="B1117" s="63"/>
      <c r="C1117" s="63"/>
      <c r="D1117" s="63"/>
      <c r="E1117" s="49"/>
      <c r="F1117" s="70"/>
      <c r="G1117" s="70"/>
      <c r="H1117" s="70"/>
      <c r="I1117" s="70"/>
      <c r="J1117" s="70"/>
      <c r="K1117" s="70"/>
      <c r="L1117" s="70"/>
    </row>
    <row r="1118" spans="1:12" x14ac:dyDescent="0.35">
      <c r="A1118" s="63"/>
      <c r="B1118" s="63"/>
      <c r="C1118" s="63"/>
      <c r="D1118" s="63"/>
      <c r="E1118" s="49"/>
      <c r="F1118" s="70"/>
      <c r="G1118" s="70"/>
      <c r="H1118" s="70"/>
      <c r="I1118" s="70"/>
      <c r="J1118" s="70"/>
      <c r="K1118" s="70"/>
      <c r="L1118" s="70"/>
    </row>
    <row r="1119" spans="1:12" x14ac:dyDescent="0.35">
      <c r="A1119" s="63"/>
      <c r="B1119" s="63"/>
      <c r="C1119" s="63"/>
      <c r="D1119" s="63"/>
      <c r="F1119" s="70"/>
      <c r="G1119" s="70"/>
      <c r="H1119" s="70"/>
      <c r="I1119" s="70"/>
      <c r="J1119" s="70"/>
      <c r="K1119" s="70"/>
      <c r="L1119" s="70"/>
    </row>
    <row r="1120" spans="1:12" x14ac:dyDescent="0.35">
      <c r="F1120" s="70"/>
      <c r="G1120" s="70"/>
      <c r="H1120" s="70"/>
      <c r="I1120" s="70"/>
      <c r="J1120" s="70"/>
      <c r="K1120" s="70"/>
      <c r="L1120" s="70"/>
    </row>
    <row r="1121" spans="1:12" x14ac:dyDescent="0.35">
      <c r="F1121" s="70"/>
      <c r="G1121" s="70"/>
      <c r="H1121" s="70"/>
      <c r="I1121" s="70"/>
      <c r="J1121" s="70"/>
      <c r="K1121" s="70"/>
      <c r="L1121" s="70"/>
    </row>
    <row r="1122" spans="1:12" x14ac:dyDescent="0.35">
      <c r="F1122" s="70"/>
      <c r="G1122" s="70"/>
      <c r="H1122" s="70"/>
      <c r="I1122" s="70"/>
      <c r="J1122" s="70"/>
      <c r="K1122" s="70"/>
      <c r="L1122" s="70"/>
    </row>
    <row r="1123" spans="1:12" x14ac:dyDescent="0.35">
      <c r="F1123" s="70"/>
      <c r="G1123" s="70"/>
      <c r="H1123" s="70"/>
      <c r="I1123" s="70"/>
      <c r="J1123" s="70"/>
      <c r="K1123" s="70"/>
      <c r="L1123" s="70"/>
    </row>
    <row r="1124" spans="1:12" x14ac:dyDescent="0.35">
      <c r="F1124" s="70"/>
      <c r="G1124" s="70"/>
      <c r="H1124" s="70"/>
      <c r="I1124" s="70"/>
      <c r="J1124" s="70"/>
      <c r="K1124" s="70"/>
      <c r="L1124" s="70"/>
    </row>
    <row r="1127" spans="1:12" ht="14.5" customHeight="1" x14ac:dyDescent="0.35">
      <c r="A1127" s="63" t="s">
        <v>234</v>
      </c>
      <c r="B1127" s="63"/>
      <c r="C1127" s="63"/>
      <c r="D1127" s="63"/>
      <c r="E1127" s="63"/>
      <c r="F1127" s="63"/>
      <c r="G1127" s="63"/>
      <c r="H1127" s="63"/>
      <c r="I1127" s="63"/>
      <c r="J1127" s="63"/>
      <c r="K1127" s="63"/>
      <c r="L1127" s="63"/>
    </row>
    <row r="1128" spans="1:12" x14ac:dyDescent="0.35">
      <c r="A1128" s="63"/>
      <c r="B1128" s="63"/>
      <c r="C1128" s="63"/>
      <c r="D1128" s="63"/>
      <c r="E1128" s="63"/>
      <c r="F1128" s="63"/>
      <c r="G1128" s="63"/>
      <c r="H1128" s="63"/>
      <c r="I1128" s="63"/>
      <c r="J1128" s="63"/>
      <c r="K1128" s="63"/>
      <c r="L1128" s="63"/>
    </row>
    <row r="1129" spans="1:12" x14ac:dyDescent="0.35">
      <c r="A1129" s="63"/>
      <c r="B1129" s="63"/>
      <c r="C1129" s="63"/>
      <c r="D1129" s="63"/>
      <c r="E1129" s="63"/>
      <c r="F1129" s="63"/>
      <c r="G1129" s="63"/>
      <c r="H1129" s="63"/>
      <c r="I1129" s="63"/>
      <c r="J1129" s="63"/>
      <c r="K1129" s="63"/>
      <c r="L1129" s="63"/>
    </row>
    <row r="1130" spans="1:12" x14ac:dyDescent="0.35">
      <c r="A1130" s="63"/>
      <c r="B1130" s="63"/>
      <c r="C1130" s="63"/>
      <c r="D1130" s="63"/>
      <c r="E1130" s="63"/>
      <c r="F1130" s="63"/>
      <c r="G1130" s="63"/>
      <c r="H1130" s="63"/>
      <c r="I1130" s="63"/>
      <c r="J1130" s="63"/>
      <c r="K1130" s="63"/>
      <c r="L1130" s="63"/>
    </row>
    <row r="1131" spans="1:12" x14ac:dyDescent="0.35">
      <c r="A1131" s="63"/>
      <c r="B1131" s="63"/>
      <c r="C1131" s="63"/>
      <c r="D1131" s="63"/>
      <c r="E1131" s="63"/>
      <c r="F1131" s="63"/>
      <c r="G1131" s="63"/>
      <c r="H1131" s="63"/>
      <c r="I1131" s="63"/>
      <c r="J1131" s="63"/>
      <c r="K1131" s="63"/>
      <c r="L1131" s="63"/>
    </row>
    <row r="1132" spans="1:12" x14ac:dyDescent="0.35">
      <c r="A1132" s="63"/>
      <c r="B1132" s="63"/>
      <c r="C1132" s="63"/>
      <c r="D1132" s="63"/>
      <c r="E1132" s="63"/>
      <c r="F1132" s="63"/>
      <c r="G1132" s="63"/>
      <c r="H1132" s="63"/>
      <c r="I1132" s="63"/>
      <c r="J1132" s="63"/>
      <c r="K1132" s="63"/>
      <c r="L1132" s="63"/>
    </row>
    <row r="1133" spans="1:12" x14ac:dyDescent="0.35">
      <c r="A1133" s="63"/>
      <c r="B1133" s="63"/>
      <c r="C1133" s="63"/>
      <c r="D1133" s="63"/>
      <c r="E1133" s="63"/>
      <c r="F1133" s="63"/>
      <c r="G1133" s="63"/>
      <c r="H1133" s="63"/>
      <c r="I1133" s="63"/>
      <c r="J1133" s="63"/>
      <c r="K1133" s="63"/>
      <c r="L1133" s="63"/>
    </row>
    <row r="1134" spans="1:12" x14ac:dyDescent="0.35">
      <c r="A1134" s="63"/>
      <c r="B1134" s="63"/>
      <c r="C1134" s="63"/>
      <c r="D1134" s="63"/>
      <c r="E1134" s="63"/>
      <c r="F1134" s="63"/>
      <c r="G1134" s="63"/>
      <c r="H1134" s="63"/>
      <c r="I1134" s="63"/>
      <c r="J1134" s="63"/>
      <c r="K1134" s="63"/>
      <c r="L1134" s="63"/>
    </row>
    <row r="1135" spans="1:12" x14ac:dyDescent="0.35">
      <c r="A1135" s="63"/>
      <c r="B1135" s="63"/>
      <c r="C1135" s="63"/>
      <c r="D1135" s="63"/>
      <c r="E1135" s="63"/>
      <c r="F1135" s="63"/>
      <c r="G1135" s="63"/>
      <c r="H1135" s="63"/>
      <c r="I1135" s="63"/>
      <c r="J1135" s="63"/>
      <c r="K1135" s="63"/>
      <c r="L1135" s="63"/>
    </row>
    <row r="1136" spans="1:12" x14ac:dyDescent="0.35">
      <c r="A1136" s="63"/>
      <c r="B1136" s="63"/>
      <c r="C1136" s="63"/>
      <c r="D1136" s="63"/>
      <c r="E1136" s="63"/>
      <c r="F1136" s="63"/>
      <c r="G1136" s="63"/>
      <c r="H1136" s="63"/>
      <c r="I1136" s="63"/>
      <c r="J1136" s="63"/>
      <c r="K1136" s="63"/>
      <c r="L1136" s="63"/>
    </row>
    <row r="1137" spans="1:12" x14ac:dyDescent="0.35">
      <c r="A1137" s="63"/>
      <c r="B1137" s="63"/>
      <c r="C1137" s="63"/>
      <c r="D1137" s="63"/>
      <c r="E1137" s="63"/>
      <c r="F1137" s="63"/>
      <c r="G1137" s="63"/>
      <c r="H1137" s="63"/>
      <c r="I1137" s="63"/>
      <c r="J1137" s="63"/>
      <c r="K1137" s="63"/>
      <c r="L1137" s="63"/>
    </row>
    <row r="1138" spans="1:12" x14ac:dyDescent="0.35">
      <c r="A1138" s="63"/>
      <c r="B1138" s="63"/>
      <c r="C1138" s="63"/>
      <c r="D1138" s="63"/>
      <c r="E1138" s="63"/>
      <c r="F1138" s="63"/>
      <c r="G1138" s="63"/>
      <c r="H1138" s="63"/>
      <c r="I1138" s="63"/>
      <c r="J1138" s="63"/>
      <c r="K1138" s="63"/>
      <c r="L1138" s="63"/>
    </row>
    <row r="1139" spans="1:12" x14ac:dyDescent="0.35">
      <c r="A1139" s="63"/>
      <c r="B1139" s="63"/>
      <c r="C1139" s="63"/>
      <c r="D1139" s="63"/>
      <c r="E1139" s="63"/>
      <c r="F1139" s="63"/>
      <c r="G1139" s="63"/>
      <c r="H1139" s="63"/>
      <c r="I1139" s="63"/>
      <c r="J1139" s="63"/>
      <c r="K1139" s="63"/>
      <c r="L1139" s="63"/>
    </row>
    <row r="1140" spans="1:12" x14ac:dyDescent="0.35">
      <c r="A1140" s="63"/>
      <c r="B1140" s="63"/>
      <c r="C1140" s="63"/>
      <c r="D1140" s="63"/>
      <c r="E1140" s="63"/>
      <c r="F1140" s="63"/>
      <c r="G1140" s="63"/>
      <c r="H1140" s="63"/>
      <c r="I1140" s="63"/>
      <c r="J1140" s="63"/>
      <c r="K1140" s="63"/>
      <c r="L1140" s="63"/>
    </row>
    <row r="1141" spans="1:12" x14ac:dyDescent="0.35">
      <c r="A1141" s="63"/>
      <c r="B1141" s="63"/>
      <c r="C1141" s="63"/>
      <c r="D1141" s="63"/>
      <c r="E1141" s="63"/>
      <c r="F1141" s="63"/>
      <c r="G1141" s="63"/>
      <c r="H1141" s="63"/>
      <c r="I1141" s="63"/>
      <c r="J1141" s="63"/>
      <c r="K1141" s="63"/>
      <c r="L1141" s="63"/>
    </row>
    <row r="1142" spans="1:12" x14ac:dyDescent="0.35">
      <c r="A1142" s="63"/>
      <c r="B1142" s="63"/>
      <c r="C1142" s="63"/>
      <c r="D1142" s="63"/>
      <c r="E1142" s="63"/>
      <c r="F1142" s="63"/>
      <c r="G1142" s="63"/>
      <c r="H1142" s="63"/>
      <c r="I1142" s="63"/>
      <c r="J1142" s="63"/>
      <c r="K1142" s="63"/>
      <c r="L1142" s="63"/>
    </row>
    <row r="1143" spans="1:12" x14ac:dyDescent="0.35">
      <c r="A1143" s="63"/>
      <c r="B1143" s="63"/>
      <c r="C1143" s="63"/>
      <c r="D1143" s="63"/>
      <c r="E1143" s="63"/>
      <c r="F1143" s="63"/>
      <c r="G1143" s="63"/>
      <c r="H1143" s="63"/>
      <c r="I1143" s="63"/>
      <c r="J1143" s="63"/>
      <c r="K1143" s="63"/>
      <c r="L1143" s="63"/>
    </row>
    <row r="1144" spans="1:12" x14ac:dyDescent="0.35">
      <c r="A1144" s="63"/>
      <c r="B1144" s="63"/>
      <c r="C1144" s="63"/>
      <c r="D1144" s="63"/>
      <c r="E1144" s="63"/>
      <c r="F1144" s="63"/>
      <c r="G1144" s="63"/>
      <c r="H1144" s="63"/>
      <c r="I1144" s="63"/>
      <c r="J1144" s="63"/>
      <c r="K1144" s="63"/>
      <c r="L1144" s="63"/>
    </row>
    <row r="1145" spans="1:12" x14ac:dyDescent="0.35">
      <c r="A1145" s="63"/>
      <c r="B1145" s="63"/>
      <c r="C1145" s="63"/>
      <c r="D1145" s="63"/>
      <c r="E1145" s="63"/>
      <c r="F1145" s="63"/>
      <c r="G1145" s="63"/>
      <c r="H1145" s="63"/>
      <c r="I1145" s="63"/>
      <c r="J1145" s="63"/>
      <c r="K1145" s="63"/>
      <c r="L1145" s="63"/>
    </row>
    <row r="1146" spans="1:12" x14ac:dyDescent="0.35">
      <c r="A1146" s="63"/>
      <c r="B1146" s="63"/>
      <c r="C1146" s="63"/>
      <c r="D1146" s="63"/>
      <c r="E1146" s="63"/>
      <c r="F1146" s="63"/>
      <c r="G1146" s="63"/>
      <c r="H1146" s="63"/>
      <c r="I1146" s="63"/>
      <c r="J1146" s="63"/>
      <c r="K1146" s="63"/>
      <c r="L1146" s="63"/>
    </row>
    <row r="1147" spans="1:12" x14ac:dyDescent="0.35">
      <c r="A1147" s="63"/>
      <c r="B1147" s="63"/>
      <c r="C1147" s="63"/>
      <c r="D1147" s="63"/>
      <c r="E1147" s="63"/>
      <c r="F1147" s="63"/>
      <c r="G1147" s="63"/>
      <c r="H1147" s="63"/>
      <c r="I1147" s="63"/>
      <c r="J1147" s="63"/>
      <c r="K1147" s="63"/>
      <c r="L1147" s="63"/>
    </row>
    <row r="1148" spans="1:12" x14ac:dyDescent="0.35">
      <c r="A1148" s="63"/>
      <c r="B1148" s="63"/>
      <c r="C1148" s="63"/>
      <c r="D1148" s="63"/>
      <c r="E1148" s="63"/>
      <c r="F1148" s="63"/>
      <c r="G1148" s="63"/>
      <c r="H1148" s="63"/>
      <c r="I1148" s="63"/>
      <c r="J1148" s="63"/>
      <c r="K1148" s="63"/>
      <c r="L1148" s="63"/>
    </row>
    <row r="1149" spans="1:12" x14ac:dyDescent="0.35">
      <c r="A1149" s="63"/>
      <c r="B1149" s="63"/>
      <c r="C1149" s="63"/>
      <c r="D1149" s="63"/>
      <c r="E1149" s="63"/>
      <c r="F1149" s="63"/>
      <c r="G1149" s="63"/>
      <c r="H1149" s="63"/>
      <c r="I1149" s="63"/>
      <c r="J1149" s="63"/>
      <c r="K1149" s="63"/>
      <c r="L1149" s="63"/>
    </row>
    <row r="1150" spans="1:12" x14ac:dyDescent="0.35">
      <c r="A1150" s="63"/>
      <c r="B1150" s="63"/>
      <c r="C1150" s="63"/>
      <c r="D1150" s="63"/>
      <c r="E1150" s="63"/>
      <c r="F1150" s="63"/>
      <c r="G1150" s="63"/>
      <c r="H1150" s="63"/>
      <c r="I1150" s="63"/>
      <c r="J1150" s="63"/>
      <c r="K1150" s="63"/>
      <c r="L1150" s="63"/>
    </row>
    <row r="1151" spans="1:12" x14ac:dyDescent="0.35">
      <c r="A1151" s="63"/>
      <c r="B1151" s="63"/>
      <c r="C1151" s="63"/>
      <c r="D1151" s="63"/>
      <c r="E1151" s="63"/>
      <c r="F1151" s="63"/>
      <c r="G1151" s="63"/>
      <c r="H1151" s="63"/>
      <c r="I1151" s="63"/>
      <c r="J1151" s="63"/>
      <c r="K1151" s="63"/>
      <c r="L1151" s="63"/>
    </row>
    <row r="1152" spans="1:12" x14ac:dyDescent="0.35">
      <c r="A1152" s="63"/>
      <c r="B1152" s="63"/>
      <c r="C1152" s="63"/>
      <c r="D1152" s="63"/>
      <c r="E1152" s="63"/>
      <c r="F1152" s="63"/>
      <c r="G1152" s="63"/>
      <c r="H1152" s="63"/>
      <c r="I1152" s="63"/>
      <c r="J1152" s="63"/>
      <c r="K1152" s="63"/>
      <c r="L1152" s="63"/>
    </row>
    <row r="1153" spans="1:12" x14ac:dyDescent="0.35">
      <c r="A1153" s="63"/>
      <c r="B1153" s="63"/>
      <c r="C1153" s="63"/>
      <c r="D1153" s="63"/>
      <c r="E1153" s="63"/>
      <c r="F1153" s="63"/>
      <c r="G1153" s="63"/>
      <c r="H1153" s="63"/>
      <c r="I1153" s="63"/>
      <c r="J1153" s="63"/>
      <c r="K1153" s="63"/>
      <c r="L1153" s="63"/>
    </row>
    <row r="1154" spans="1:12" x14ac:dyDescent="0.35">
      <c r="A1154" s="63"/>
      <c r="B1154" s="63"/>
      <c r="C1154" s="63"/>
      <c r="D1154" s="63"/>
      <c r="E1154" s="63"/>
      <c r="F1154" s="63"/>
      <c r="G1154" s="63"/>
      <c r="H1154" s="63"/>
      <c r="I1154" s="63"/>
      <c r="J1154" s="63"/>
      <c r="K1154" s="63"/>
      <c r="L1154" s="63"/>
    </row>
    <row r="1155" spans="1:12" x14ac:dyDescent="0.35">
      <c r="A1155" s="63"/>
      <c r="B1155" s="63"/>
      <c r="C1155" s="63"/>
      <c r="D1155" s="63"/>
      <c r="E1155" s="63"/>
      <c r="F1155" s="63"/>
      <c r="G1155" s="63"/>
      <c r="H1155" s="63"/>
      <c r="I1155" s="63"/>
      <c r="J1155" s="63"/>
      <c r="K1155" s="63"/>
      <c r="L1155" s="63"/>
    </row>
    <row r="1156" spans="1:12" x14ac:dyDescent="0.35">
      <c r="A1156" s="63"/>
      <c r="B1156" s="63"/>
      <c r="C1156" s="63"/>
      <c r="D1156" s="63"/>
      <c r="E1156" s="63"/>
      <c r="F1156" s="63"/>
      <c r="G1156" s="63"/>
      <c r="H1156" s="63"/>
      <c r="I1156" s="63"/>
      <c r="J1156" s="63"/>
      <c r="K1156" s="63"/>
      <c r="L1156" s="63"/>
    </row>
    <row r="1157" spans="1:12" x14ac:dyDescent="0.35">
      <c r="A1157" s="63"/>
      <c r="B1157" s="63"/>
      <c r="C1157" s="63"/>
      <c r="D1157" s="63"/>
      <c r="E1157" s="63"/>
      <c r="F1157" s="63"/>
      <c r="G1157" s="63"/>
      <c r="H1157" s="63"/>
      <c r="I1157" s="63"/>
      <c r="J1157" s="63"/>
      <c r="K1157" s="63"/>
      <c r="L1157" s="63"/>
    </row>
    <row r="1158" spans="1:12" x14ac:dyDescent="0.35">
      <c r="A1158" s="63"/>
      <c r="B1158" s="63"/>
      <c r="C1158" s="63"/>
      <c r="D1158" s="63"/>
      <c r="E1158" s="63"/>
      <c r="F1158" s="63"/>
      <c r="G1158" s="63"/>
      <c r="H1158" s="63"/>
      <c r="I1158" s="63"/>
      <c r="J1158" s="63"/>
      <c r="K1158" s="63"/>
      <c r="L1158" s="63"/>
    </row>
    <row r="1159" spans="1:12" x14ac:dyDescent="0.35">
      <c r="A1159" s="63"/>
      <c r="B1159" s="63"/>
      <c r="C1159" s="63"/>
      <c r="D1159" s="63"/>
      <c r="E1159" s="63"/>
      <c r="F1159" s="63"/>
      <c r="G1159" s="63"/>
      <c r="H1159" s="63"/>
      <c r="I1159" s="63"/>
      <c r="J1159" s="63"/>
      <c r="K1159" s="63"/>
      <c r="L1159" s="63"/>
    </row>
    <row r="1160" spans="1:12" x14ac:dyDescent="0.35">
      <c r="A1160" s="63"/>
      <c r="B1160" s="63"/>
      <c r="C1160" s="63"/>
      <c r="D1160" s="63"/>
      <c r="E1160" s="63"/>
      <c r="F1160" s="63"/>
      <c r="G1160" s="63"/>
      <c r="H1160" s="63"/>
      <c r="I1160" s="63"/>
      <c r="J1160" s="63"/>
      <c r="K1160" s="63"/>
      <c r="L1160" s="63"/>
    </row>
    <row r="1161" spans="1:12" x14ac:dyDescent="0.35">
      <c r="A1161" s="63"/>
      <c r="B1161" s="63"/>
      <c r="C1161" s="63"/>
      <c r="D1161" s="63"/>
      <c r="E1161" s="63"/>
      <c r="F1161" s="63"/>
      <c r="G1161" s="63"/>
      <c r="H1161" s="63"/>
      <c r="I1161" s="63"/>
      <c r="J1161" s="63"/>
      <c r="K1161" s="63"/>
      <c r="L1161" s="63"/>
    </row>
    <row r="1162" spans="1:12" x14ac:dyDescent="0.35">
      <c r="A1162" s="63"/>
      <c r="B1162" s="63"/>
      <c r="C1162" s="63"/>
      <c r="D1162" s="63"/>
      <c r="E1162" s="63"/>
      <c r="F1162" s="63"/>
      <c r="G1162" s="63"/>
      <c r="H1162" s="63"/>
      <c r="I1162" s="63"/>
      <c r="J1162" s="63"/>
      <c r="K1162" s="63"/>
      <c r="L1162" s="63"/>
    </row>
    <row r="1163" spans="1:12" x14ac:dyDescent="0.35">
      <c r="A1163" s="63"/>
      <c r="B1163" s="63"/>
      <c r="C1163" s="63"/>
      <c r="D1163" s="63"/>
      <c r="E1163" s="63"/>
      <c r="F1163" s="63"/>
      <c r="G1163" s="63"/>
      <c r="H1163" s="63"/>
      <c r="I1163" s="63"/>
      <c r="J1163" s="63"/>
      <c r="K1163" s="63"/>
      <c r="L1163" s="63"/>
    </row>
    <row r="1164" spans="1:12" x14ac:dyDescent="0.35">
      <c r="A1164" s="63"/>
      <c r="B1164" s="63"/>
      <c r="C1164" s="63"/>
      <c r="D1164" s="63"/>
      <c r="E1164" s="63"/>
      <c r="F1164" s="63"/>
      <c r="G1164" s="63"/>
      <c r="H1164" s="63"/>
      <c r="I1164" s="63"/>
      <c r="J1164" s="63"/>
      <c r="K1164" s="63"/>
      <c r="L1164" s="63"/>
    </row>
    <row r="1165" spans="1:12" x14ac:dyDescent="0.35">
      <c r="A1165" s="63"/>
      <c r="B1165" s="63"/>
      <c r="C1165" s="63"/>
      <c r="D1165" s="63"/>
      <c r="E1165" s="63"/>
      <c r="F1165" s="63"/>
      <c r="G1165" s="63"/>
      <c r="H1165" s="63"/>
      <c r="I1165" s="63"/>
      <c r="J1165" s="63"/>
      <c r="K1165" s="63"/>
      <c r="L1165" s="63"/>
    </row>
    <row r="1166" spans="1:12" x14ac:dyDescent="0.35">
      <c r="A1166" s="63"/>
      <c r="B1166" s="63"/>
      <c r="C1166" s="63"/>
      <c r="D1166" s="63"/>
      <c r="E1166" s="63"/>
      <c r="F1166" s="63"/>
      <c r="G1166" s="63"/>
      <c r="H1166" s="63"/>
      <c r="I1166" s="63"/>
      <c r="J1166" s="63"/>
      <c r="K1166" s="63"/>
      <c r="L1166" s="63"/>
    </row>
    <row r="1167" spans="1:12" x14ac:dyDescent="0.35">
      <c r="A1167" s="63"/>
      <c r="B1167" s="63"/>
      <c r="C1167" s="63"/>
      <c r="D1167" s="63"/>
      <c r="E1167" s="63"/>
      <c r="F1167" s="63"/>
      <c r="G1167" s="63"/>
      <c r="H1167" s="63"/>
      <c r="I1167" s="63"/>
      <c r="J1167" s="63"/>
      <c r="K1167" s="63"/>
      <c r="L1167" s="63"/>
    </row>
    <row r="1168" spans="1:12" x14ac:dyDescent="0.35">
      <c r="A1168" s="63"/>
      <c r="B1168" s="63"/>
      <c r="C1168" s="63"/>
      <c r="D1168" s="63"/>
      <c r="E1168" s="63"/>
      <c r="F1168" s="63"/>
      <c r="G1168" s="63"/>
      <c r="H1168" s="63"/>
      <c r="I1168" s="63"/>
      <c r="J1168" s="63"/>
      <c r="K1168" s="63"/>
      <c r="L1168" s="63"/>
    </row>
    <row r="1169" spans="1:12" x14ac:dyDescent="0.35">
      <c r="A1169" s="63"/>
      <c r="B1169" s="63"/>
      <c r="C1169" s="63"/>
      <c r="D1169" s="63"/>
      <c r="E1169" s="63"/>
      <c r="F1169" s="63"/>
      <c r="G1169" s="63"/>
      <c r="H1169" s="63"/>
      <c r="I1169" s="63"/>
      <c r="J1169" s="63"/>
      <c r="K1169" s="63"/>
      <c r="L1169" s="63"/>
    </row>
    <row r="1170" spans="1:12" x14ac:dyDescent="0.35">
      <c r="A1170" s="63"/>
      <c r="B1170" s="63"/>
      <c r="C1170" s="63"/>
      <c r="D1170" s="63"/>
      <c r="E1170" s="63"/>
      <c r="F1170" s="63"/>
      <c r="G1170" s="63"/>
      <c r="H1170" s="63"/>
      <c r="I1170" s="63"/>
      <c r="J1170" s="63"/>
      <c r="K1170" s="63"/>
      <c r="L1170" s="63"/>
    </row>
    <row r="1171" spans="1:12" x14ac:dyDescent="0.35">
      <c r="A1171" s="63"/>
      <c r="B1171" s="63"/>
      <c r="C1171" s="63"/>
      <c r="D1171" s="63"/>
      <c r="E1171" s="63"/>
      <c r="F1171" s="63"/>
      <c r="G1171" s="63"/>
      <c r="H1171" s="63"/>
      <c r="I1171" s="63"/>
      <c r="J1171" s="63"/>
      <c r="K1171" s="63"/>
      <c r="L1171" s="63"/>
    </row>
    <row r="1172" spans="1:12" x14ac:dyDescent="0.35">
      <c r="A1172" s="63"/>
      <c r="B1172" s="63"/>
      <c r="C1172" s="63"/>
      <c r="D1172" s="63"/>
      <c r="E1172" s="63"/>
      <c r="F1172" s="63"/>
      <c r="G1172" s="63"/>
      <c r="H1172" s="63"/>
      <c r="I1172" s="63"/>
      <c r="J1172" s="63"/>
      <c r="K1172" s="63"/>
      <c r="L1172" s="63"/>
    </row>
    <row r="1173" spans="1:12" x14ac:dyDescent="0.35">
      <c r="A1173" s="63"/>
      <c r="B1173" s="63"/>
      <c r="C1173" s="63"/>
      <c r="D1173" s="63"/>
      <c r="E1173" s="63"/>
      <c r="F1173" s="63"/>
      <c r="G1173" s="63"/>
      <c r="H1173" s="63"/>
      <c r="I1173" s="63"/>
      <c r="J1173" s="63"/>
      <c r="K1173" s="63"/>
      <c r="L1173" s="63"/>
    </row>
    <row r="1174" spans="1:12" x14ac:dyDescent="0.35">
      <c r="A1174" s="63"/>
      <c r="B1174" s="63"/>
      <c r="C1174" s="63"/>
      <c r="D1174" s="63"/>
      <c r="E1174" s="63"/>
      <c r="F1174" s="63"/>
      <c r="G1174" s="63"/>
      <c r="H1174" s="63"/>
      <c r="I1174" s="63"/>
      <c r="J1174" s="63"/>
      <c r="K1174" s="63"/>
      <c r="L1174" s="63"/>
    </row>
    <row r="1175" spans="1:12" x14ac:dyDescent="0.35">
      <c r="A1175" s="63"/>
      <c r="B1175" s="63"/>
      <c r="C1175" s="63"/>
      <c r="D1175" s="63"/>
      <c r="E1175" s="63"/>
      <c r="F1175" s="63"/>
      <c r="G1175" s="63"/>
      <c r="H1175" s="63"/>
      <c r="I1175" s="63"/>
      <c r="J1175" s="63"/>
      <c r="K1175" s="63"/>
      <c r="L1175" s="63"/>
    </row>
    <row r="1176" spans="1:12" x14ac:dyDescent="0.35">
      <c r="A1176" s="41"/>
      <c r="B1176" s="41"/>
      <c r="C1176" s="41"/>
      <c r="D1176" s="41"/>
      <c r="E1176" s="41"/>
      <c r="F1176" s="41"/>
      <c r="G1176" s="41"/>
      <c r="H1176" s="41"/>
      <c r="I1176" s="41"/>
      <c r="J1176" s="41"/>
      <c r="K1176" s="41"/>
      <c r="L1176" s="41"/>
    </row>
    <row r="1177" spans="1:12" x14ac:dyDescent="0.35">
      <c r="A1177" s="41"/>
      <c r="B1177" s="41"/>
      <c r="C1177" s="41"/>
      <c r="D1177" s="41"/>
      <c r="E1177" s="41"/>
      <c r="F1177" s="41"/>
      <c r="G1177" s="41"/>
      <c r="H1177" s="41"/>
      <c r="I1177" s="41"/>
      <c r="J1177" s="41"/>
      <c r="K1177" s="41"/>
      <c r="L1177" s="41"/>
    </row>
    <row r="1178" spans="1:12" x14ac:dyDescent="0.35">
      <c r="A1178" s="41"/>
      <c r="B1178" s="41"/>
      <c r="C1178" s="41"/>
      <c r="D1178" s="41"/>
      <c r="E1178" s="41"/>
      <c r="F1178" s="41"/>
      <c r="G1178" s="41"/>
      <c r="H1178" s="41"/>
      <c r="I1178" s="41"/>
      <c r="J1178" s="41"/>
      <c r="K1178" s="41"/>
      <c r="L1178" s="41"/>
    </row>
    <row r="1179" spans="1:12" x14ac:dyDescent="0.35">
      <c r="A1179" s="41"/>
      <c r="B1179" s="41"/>
      <c r="C1179" s="41"/>
      <c r="D1179" s="41"/>
      <c r="E1179" s="41"/>
      <c r="F1179" s="41"/>
      <c r="G1179" s="41"/>
      <c r="H1179" s="41"/>
      <c r="I1179" s="41"/>
      <c r="J1179" s="41"/>
      <c r="K1179" s="41"/>
      <c r="L1179" s="41"/>
    </row>
    <row r="1180" spans="1:12" x14ac:dyDescent="0.35">
      <c r="A1180" s="41"/>
      <c r="B1180" s="41"/>
      <c r="C1180" s="41"/>
      <c r="D1180" s="41"/>
      <c r="E1180" s="41"/>
      <c r="F1180" s="41"/>
      <c r="G1180" s="41"/>
      <c r="H1180" s="41"/>
      <c r="I1180" s="41"/>
      <c r="J1180" s="41"/>
      <c r="K1180" s="41"/>
      <c r="L1180" s="41"/>
    </row>
    <row r="1181" spans="1:12" x14ac:dyDescent="0.35">
      <c r="A1181" s="41"/>
      <c r="B1181" s="41"/>
      <c r="C1181" s="41"/>
      <c r="D1181" s="41"/>
      <c r="E1181" s="41"/>
      <c r="F1181" s="41"/>
      <c r="G1181" s="41"/>
      <c r="H1181" s="41"/>
      <c r="I1181" s="41"/>
      <c r="J1181" s="41"/>
      <c r="K1181" s="41"/>
      <c r="L1181" s="41"/>
    </row>
    <row r="1182" spans="1:12" x14ac:dyDescent="0.35">
      <c r="A1182" s="41"/>
      <c r="B1182" s="41"/>
      <c r="C1182" s="41"/>
      <c r="D1182" s="41"/>
      <c r="E1182" s="41"/>
      <c r="F1182" s="41"/>
      <c r="G1182" s="41"/>
      <c r="H1182" s="41"/>
      <c r="I1182" s="41"/>
      <c r="J1182" s="41"/>
      <c r="K1182" s="41"/>
      <c r="L1182" s="41"/>
    </row>
  </sheetData>
  <mergeCells count="147">
    <mergeCell ref="S1:T1"/>
    <mergeCell ref="T42:X48"/>
    <mergeCell ref="S42:S48"/>
    <mergeCell ref="T30:X32"/>
    <mergeCell ref="T36:X39"/>
    <mergeCell ref="S36:S39"/>
    <mergeCell ref="P1:Q1"/>
    <mergeCell ref="L1:M1"/>
    <mergeCell ref="L2:M2"/>
    <mergeCell ref="L3:M3"/>
    <mergeCell ref="L4:M4"/>
    <mergeCell ref="P2:Q2"/>
    <mergeCell ref="P3:Q3"/>
    <mergeCell ref="P4:Q4"/>
    <mergeCell ref="L7:M7"/>
    <mergeCell ref="P7:Q7"/>
    <mergeCell ref="L9:M9"/>
    <mergeCell ref="P9:Q9"/>
    <mergeCell ref="L10:M10"/>
    <mergeCell ref="P10:Q10"/>
    <mergeCell ref="A73:E116"/>
    <mergeCell ref="A862:E862"/>
    <mergeCell ref="A863:E878"/>
    <mergeCell ref="Q1010:R1010"/>
    <mergeCell ref="A225:E234"/>
    <mergeCell ref="A236:E252"/>
    <mergeCell ref="F237:L251"/>
    <mergeCell ref="A193:E223"/>
    <mergeCell ref="T16:X18"/>
    <mergeCell ref="S16:S18"/>
    <mergeCell ref="A72:E72"/>
    <mergeCell ref="T22:X27"/>
    <mergeCell ref="S22:S27"/>
    <mergeCell ref="H35:K48"/>
    <mergeCell ref="G35:G48"/>
    <mergeCell ref="N35:Q43"/>
    <mergeCell ref="M35:M43"/>
    <mergeCell ref="A35:E49"/>
    <mergeCell ref="A59:E70"/>
    <mergeCell ref="A34:E34"/>
    <mergeCell ref="Q1008:R1008"/>
    <mergeCell ref="S993:U1018"/>
    <mergeCell ref="L1015:Q1020"/>
    <mergeCell ref="L1012:M1012"/>
    <mergeCell ref="Q1012:R1012"/>
    <mergeCell ref="L1007:M1007"/>
    <mergeCell ref="Q1006:R1006"/>
    <mergeCell ref="L1006:M1006"/>
    <mergeCell ref="L1008:M1008"/>
    <mergeCell ref="L1009:M1009"/>
    <mergeCell ref="Q1009:R1009"/>
    <mergeCell ref="N1005:P1005"/>
    <mergeCell ref="Q1007:R1007"/>
    <mergeCell ref="N1002:P1002"/>
    <mergeCell ref="N1003:P1003"/>
    <mergeCell ref="N1004:P1004"/>
    <mergeCell ref="A1035:J1036"/>
    <mergeCell ref="L1037:M1037"/>
    <mergeCell ref="A1038:J1050"/>
    <mergeCell ref="L1010:M1010"/>
    <mergeCell ref="A288:E305"/>
    <mergeCell ref="J317:M319"/>
    <mergeCell ref="A307:E307"/>
    <mergeCell ref="A308:E312"/>
    <mergeCell ref="A1027:J1033"/>
    <mergeCell ref="A1002:K1008"/>
    <mergeCell ref="A984:K988"/>
    <mergeCell ref="A990:K1000"/>
    <mergeCell ref="A1010:K1011"/>
    <mergeCell ref="A1009:K1009"/>
    <mergeCell ref="A974:L976"/>
    <mergeCell ref="A978:L978"/>
    <mergeCell ref="A980:K982"/>
    <mergeCell ref="A475:E491"/>
    <mergeCell ref="A493:E493"/>
    <mergeCell ref="A452:E452"/>
    <mergeCell ref="A453:E472"/>
    <mergeCell ref="A1127:L1175"/>
    <mergeCell ref="A1104:E1106"/>
    <mergeCell ref="A1108:D1119"/>
    <mergeCell ref="F1108:L1124"/>
    <mergeCell ref="A1095:J1096"/>
    <mergeCell ref="B1100:C1100"/>
    <mergeCell ref="B1101:C1101"/>
    <mergeCell ref="E1097:K1101"/>
    <mergeCell ref="A1067:J1083"/>
    <mergeCell ref="A1086:J1087"/>
    <mergeCell ref="B1091:C1091"/>
    <mergeCell ref="B1092:C1092"/>
    <mergeCell ref="E1089:F1093"/>
    <mergeCell ref="A255:E270"/>
    <mergeCell ref="A254:E254"/>
    <mergeCell ref="A272:E272"/>
    <mergeCell ref="A273:E277"/>
    <mergeCell ref="A281:E287"/>
    <mergeCell ref="A373:E377"/>
    <mergeCell ref="A379:E379"/>
    <mergeCell ref="A380:E393"/>
    <mergeCell ref="A118:C165"/>
    <mergeCell ref="A167:E179"/>
    <mergeCell ref="A181:E192"/>
    <mergeCell ref="A357:E357"/>
    <mergeCell ref="A358:E370"/>
    <mergeCell ref="A372:E372"/>
    <mergeCell ref="A338:E341"/>
    <mergeCell ref="A343:E343"/>
    <mergeCell ref="A344:E355"/>
    <mergeCell ref="A317:E318"/>
    <mergeCell ref="A474:E474"/>
    <mergeCell ref="A424:E424"/>
    <mergeCell ref="A425:E450"/>
    <mergeCell ref="A396:E397"/>
    <mergeCell ref="A399:E399"/>
    <mergeCell ref="A400:E422"/>
    <mergeCell ref="A395:E395"/>
    <mergeCell ref="A575:E575"/>
    <mergeCell ref="A576:E595"/>
    <mergeCell ref="A597:E608"/>
    <mergeCell ref="A610:E623"/>
    <mergeCell ref="A625:E633"/>
    <mergeCell ref="A533:E540"/>
    <mergeCell ref="A542:E542"/>
    <mergeCell ref="A543:E573"/>
    <mergeCell ref="F505:N510"/>
    <mergeCell ref="A510:E531"/>
    <mergeCell ref="A494:E508"/>
    <mergeCell ref="A748:E776"/>
    <mergeCell ref="A778:E805"/>
    <mergeCell ref="A807:E807"/>
    <mergeCell ref="A809:E820"/>
    <mergeCell ref="A677:E711"/>
    <mergeCell ref="A713:E746"/>
    <mergeCell ref="A661:E674"/>
    <mergeCell ref="A676:E676"/>
    <mergeCell ref="F638:P649"/>
    <mergeCell ref="A635:E648"/>
    <mergeCell ref="A650:E660"/>
    <mergeCell ref="F651:P660"/>
    <mergeCell ref="O838:P844"/>
    <mergeCell ref="A832:E860"/>
    <mergeCell ref="F856:J860"/>
    <mergeCell ref="J839:N840"/>
    <mergeCell ref="H842:I842"/>
    <mergeCell ref="J843:N844"/>
    <mergeCell ref="A822:E829"/>
    <mergeCell ref="A831:E831"/>
    <mergeCell ref="H838:I838"/>
  </mergeCells>
  <pageMargins left="0.511811024" right="0.511811024" top="0.78740157499999996" bottom="0.78740157499999996" header="0.31496062000000002" footer="0.31496062000000002"/>
  <pageSetup paperSize="9" orientation="portrait"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EAF61F-B808-427E-B306-F34523596F7B}">
  <dimension ref="A1:Q82"/>
  <sheetViews>
    <sheetView topLeftCell="A58" workbookViewId="0">
      <selection activeCell="B56" sqref="B56:E71"/>
    </sheetView>
  </sheetViews>
  <sheetFormatPr defaultRowHeight="14.5" x14ac:dyDescent="0.35"/>
  <cols>
    <col min="1" max="1" width="20.54296875" bestFit="1" customWidth="1"/>
    <col min="2" max="2" width="34.7265625" bestFit="1" customWidth="1"/>
    <col min="3" max="3" width="12.453125" bestFit="1" customWidth="1"/>
    <col min="4" max="4" width="12.36328125" customWidth="1"/>
    <col min="5" max="5" width="10.08984375" customWidth="1"/>
    <col min="6" max="6" width="10.6328125" customWidth="1"/>
    <col min="7" max="7" width="10.08984375" customWidth="1"/>
    <col min="8" max="8" width="12.36328125" customWidth="1"/>
    <col min="9" max="9" width="10.453125" customWidth="1"/>
    <col min="10" max="11" width="9.90625" bestFit="1" customWidth="1"/>
    <col min="16" max="16" width="15.453125" customWidth="1"/>
    <col min="17" max="17" width="9.26953125" bestFit="1" customWidth="1"/>
  </cols>
  <sheetData>
    <row r="1" spans="1:13" x14ac:dyDescent="0.35">
      <c r="A1" s="91" t="s">
        <v>10</v>
      </c>
      <c r="B1" s="91"/>
      <c r="C1" s="91"/>
      <c r="D1" s="92" t="s">
        <v>29</v>
      </c>
      <c r="E1" s="93"/>
      <c r="F1" s="93"/>
      <c r="G1" s="93"/>
      <c r="H1" s="93"/>
    </row>
    <row r="2" spans="1:13" x14ac:dyDescent="0.35">
      <c r="A2" s="3" t="s">
        <v>11</v>
      </c>
      <c r="B2" s="7" t="s">
        <v>13</v>
      </c>
      <c r="C2" s="5">
        <v>101</v>
      </c>
      <c r="D2" s="92" t="s">
        <v>30</v>
      </c>
      <c r="E2" s="93"/>
      <c r="F2" s="93"/>
      <c r="G2" s="93"/>
      <c r="H2" s="93"/>
    </row>
    <row r="3" spans="1:13" x14ac:dyDescent="0.35">
      <c r="A3" s="3" t="s">
        <v>12</v>
      </c>
      <c r="B3" s="7" t="s">
        <v>14</v>
      </c>
      <c r="C3" s="5">
        <v>95</v>
      </c>
    </row>
    <row r="4" spans="1:13" x14ac:dyDescent="0.35">
      <c r="A4" s="3" t="s">
        <v>65</v>
      </c>
      <c r="B4" s="7" t="s">
        <v>66</v>
      </c>
      <c r="C4" s="19">
        <v>45307</v>
      </c>
    </row>
    <row r="5" spans="1:13" x14ac:dyDescent="0.35">
      <c r="A5" s="3" t="s">
        <v>67</v>
      </c>
      <c r="B5" s="7" t="s">
        <v>68</v>
      </c>
      <c r="C5" s="19">
        <v>45333</v>
      </c>
    </row>
    <row r="6" spans="1:13" x14ac:dyDescent="0.35">
      <c r="A6" s="3" t="s">
        <v>105</v>
      </c>
      <c r="B6" s="7" t="s">
        <v>15</v>
      </c>
      <c r="C6" s="6">
        <f>T_2-T_1</f>
        <v>26</v>
      </c>
      <c r="D6" s="92" t="s">
        <v>28</v>
      </c>
      <c r="E6" s="93"/>
      <c r="F6" s="93"/>
      <c r="G6" s="93"/>
      <c r="H6" s="93"/>
    </row>
    <row r="7" spans="1:13" x14ac:dyDescent="0.35">
      <c r="A7" s="3" t="s">
        <v>106</v>
      </c>
      <c r="B7" s="7" t="s">
        <v>16</v>
      </c>
      <c r="C7" s="6">
        <v>0.01</v>
      </c>
      <c r="D7" s="92" t="s">
        <v>26</v>
      </c>
      <c r="E7" s="93"/>
      <c r="F7" s="93"/>
      <c r="G7" s="93"/>
      <c r="H7" s="93"/>
    </row>
    <row r="8" spans="1:13" x14ac:dyDescent="0.35">
      <c r="A8" s="3" t="s">
        <v>107</v>
      </c>
      <c r="B8" s="7" t="s">
        <v>17</v>
      </c>
      <c r="C8" s="6">
        <v>0.48249999999999998</v>
      </c>
      <c r="D8" s="94" t="s">
        <v>27</v>
      </c>
      <c r="E8" s="95"/>
      <c r="F8" s="95"/>
      <c r="G8" s="95"/>
      <c r="H8" s="95"/>
    </row>
    <row r="9" spans="1:13" x14ac:dyDescent="0.35">
      <c r="A9" s="3" t="s">
        <v>69</v>
      </c>
      <c r="B9" s="7" t="s">
        <v>115</v>
      </c>
      <c r="C9" s="6">
        <v>0</v>
      </c>
      <c r="D9" s="8"/>
      <c r="E9" s="8"/>
      <c r="F9" s="8"/>
      <c r="G9" s="8"/>
      <c r="H9" s="8"/>
    </row>
    <row r="11" spans="1:13" ht="14.5" customHeight="1" x14ac:dyDescent="0.35">
      <c r="A11" s="91" t="s">
        <v>18</v>
      </c>
      <c r="B11" s="91"/>
      <c r="C11" s="91"/>
      <c r="J11" s="69" t="s">
        <v>25</v>
      </c>
      <c r="K11" s="69"/>
      <c r="L11" s="69"/>
      <c r="M11" s="69"/>
    </row>
    <row r="12" spans="1:13" ht="14.5" customHeight="1" x14ac:dyDescent="0.35">
      <c r="A12" s="96" t="s">
        <v>10</v>
      </c>
      <c r="B12" s="25" t="s">
        <v>100</v>
      </c>
      <c r="C12" s="26">
        <f>LN(S/K)</f>
        <v>6.1243625240718594E-2</v>
      </c>
      <c r="J12" s="69"/>
      <c r="K12" s="69"/>
      <c r="L12" s="69"/>
      <c r="M12" s="69"/>
    </row>
    <row r="13" spans="1:13" ht="14.5" customHeight="1" x14ac:dyDescent="0.35">
      <c r="A13" s="97"/>
      <c r="B13" s="27" t="s">
        <v>101</v>
      </c>
      <c r="C13" s="26">
        <f>(r_+σ^2/2)* (T/365)</f>
        <v>9.0040582191780825E-3</v>
      </c>
      <c r="J13" s="69"/>
      <c r="K13" s="69"/>
      <c r="L13" s="69"/>
      <c r="M13" s="69"/>
    </row>
    <row r="14" spans="1:13" ht="14.5" customHeight="1" x14ac:dyDescent="0.35">
      <c r="A14" s="97"/>
      <c r="B14" s="27" t="s">
        <v>102</v>
      </c>
      <c r="C14" s="26">
        <f>σ * SQRT(T/365)</f>
        <v>0.12877677936689358</v>
      </c>
      <c r="J14" s="69"/>
      <c r="K14" s="69"/>
      <c r="L14" s="69"/>
      <c r="M14" s="69"/>
    </row>
    <row r="15" spans="1:13" ht="14.5" customHeight="1" x14ac:dyDescent="0.35">
      <c r="A15" s="97"/>
      <c r="B15" s="27" t="s">
        <v>23</v>
      </c>
      <c r="C15" s="26">
        <f>(ln〖𝑆_𝐾〗+_𝑟_𝜎_2_2_t)/C14</f>
        <v>0.54549961417932635</v>
      </c>
      <c r="J15" s="69"/>
      <c r="K15" s="69"/>
      <c r="L15" s="69"/>
      <c r="M15" s="69"/>
    </row>
    <row r="16" spans="1:13" ht="14.5" customHeight="1" x14ac:dyDescent="0.35">
      <c r="A16" s="97"/>
      <c r="B16" s="27" t="s">
        <v>24</v>
      </c>
      <c r="C16" s="26">
        <f>d1_-C14</f>
        <v>0.41672283481243277</v>
      </c>
      <c r="J16" s="69"/>
      <c r="K16" s="69"/>
      <c r="L16" s="69"/>
      <c r="M16" s="69"/>
    </row>
    <row r="17" spans="1:17" x14ac:dyDescent="0.35">
      <c r="A17" s="97"/>
      <c r="B17" s="27" t="s">
        <v>88</v>
      </c>
      <c r="C17" s="26">
        <f>_xlfn.NORM.DIST(d1_,0,1,TRUE)</f>
        <v>0.70729502709567615</v>
      </c>
    </row>
    <row r="18" spans="1:17" x14ac:dyDescent="0.35">
      <c r="A18" s="97"/>
      <c r="B18" s="27" t="s">
        <v>103</v>
      </c>
      <c r="C18" s="26">
        <f>_xlfn.NORM.DIST(d2_,0,1,TRUE)</f>
        <v>0.66155942500448695</v>
      </c>
      <c r="E18" s="2"/>
      <c r="F18" s="2"/>
      <c r="G18" s="2"/>
      <c r="H18" s="2"/>
      <c r="I18" s="2"/>
      <c r="J18" s="2"/>
    </row>
    <row r="19" spans="1:17" x14ac:dyDescent="0.35">
      <c r="A19" s="97"/>
      <c r="B19" s="27" t="s">
        <v>108</v>
      </c>
      <c r="C19" s="26">
        <f>NORMDIST(-d1_,0,1,TRUE)</f>
        <v>0.2927049729043239</v>
      </c>
      <c r="D19" s="2"/>
      <c r="K19" s="24"/>
    </row>
    <row r="20" spans="1:17" x14ac:dyDescent="0.35">
      <c r="A20" s="97"/>
      <c r="B20" s="27" t="s">
        <v>109</v>
      </c>
      <c r="C20" s="26">
        <f>NORMDIST(-d2_,0,1,TRUE)</f>
        <v>0.33844057499551305</v>
      </c>
      <c r="D20" s="2"/>
      <c r="K20" s="24"/>
    </row>
    <row r="21" spans="1:17" x14ac:dyDescent="0.35">
      <c r="A21" s="97"/>
      <c r="B21" s="27" t="s">
        <v>104</v>
      </c>
      <c r="C21" s="26">
        <f>EXP(-r_*(T/365))</f>
        <v>0.99928792487878293</v>
      </c>
    </row>
    <row r="22" spans="1:17" x14ac:dyDescent="0.35">
      <c r="A22" s="97"/>
      <c r="B22" s="27" t="s">
        <v>114</v>
      </c>
      <c r="C22" s="26">
        <f>EXP(-q*(T/365))</f>
        <v>1</v>
      </c>
      <c r="F22" s="35" t="s">
        <v>110</v>
      </c>
      <c r="G22" s="36" t="s">
        <v>111</v>
      </c>
    </row>
    <row r="23" spans="1:17" x14ac:dyDescent="0.35">
      <c r="A23" s="97"/>
      <c r="B23" s="27" t="s">
        <v>113</v>
      </c>
      <c r="C23" s="28">
        <f>K*_𝑒__−𝑟𝑡</f>
        <v>94.932352863484383</v>
      </c>
      <c r="E23" s="33" t="s">
        <v>119</v>
      </c>
      <c r="F23" s="34">
        <f>c_</f>
        <v>8.633404961973504</v>
      </c>
      <c r="G23" s="34">
        <f>p</f>
        <v>2.5657578254578794</v>
      </c>
    </row>
    <row r="24" spans="1:17" x14ac:dyDescent="0.35">
      <c r="A24" s="98"/>
      <c r="B24" s="27" t="s">
        <v>116</v>
      </c>
      <c r="C24" s="28">
        <f>S*C22</f>
        <v>101</v>
      </c>
      <c r="E24" s="10" t="s">
        <v>112</v>
      </c>
      <c r="F24" s="22">
        <f>C25</f>
        <v>0.70729502709567615</v>
      </c>
      <c r="G24" s="22">
        <f>C26</f>
        <v>-0.29270497290432385</v>
      </c>
      <c r="H24" s="99" t="s">
        <v>120</v>
      </c>
      <c r="I24" s="100"/>
      <c r="J24" s="100"/>
      <c r="K24" s="100"/>
      <c r="L24" s="100"/>
      <c r="M24" s="100"/>
      <c r="N24" s="100"/>
      <c r="O24" s="100"/>
    </row>
    <row r="25" spans="1:17" x14ac:dyDescent="0.35">
      <c r="A25" s="29" t="s">
        <v>86</v>
      </c>
      <c r="B25" s="30" t="s">
        <v>117</v>
      </c>
      <c r="C25" s="31">
        <f>C22*_𝑁_𝑑1</f>
        <v>0.70729502709567615</v>
      </c>
      <c r="E25" s="10" t="s">
        <v>63</v>
      </c>
      <c r="F25" s="22">
        <f>C27</f>
        <v>0.16607892825878071</v>
      </c>
      <c r="G25" s="22">
        <f>C27</f>
        <v>0.16607892825878071</v>
      </c>
      <c r="H25" s="99" t="s">
        <v>121</v>
      </c>
      <c r="I25" s="100"/>
      <c r="J25" s="100"/>
      <c r="K25" s="100"/>
      <c r="L25" s="100"/>
      <c r="M25" s="100"/>
      <c r="N25" s="100"/>
      <c r="O25" s="100"/>
    </row>
    <row r="26" spans="1:17" x14ac:dyDescent="0.35">
      <c r="A26" s="29" t="s">
        <v>87</v>
      </c>
      <c r="B26" s="30" t="s">
        <v>118</v>
      </c>
      <c r="C26" s="31">
        <f>C22*(_𝑁_𝑑1-1)</f>
        <v>-0.29270497290432385</v>
      </c>
      <c r="E26" s="10" t="s">
        <v>80</v>
      </c>
      <c r="F26" s="22">
        <f>C28</f>
        <v>9.2673425027562109E-2</v>
      </c>
      <c r="G26" s="22">
        <f>C28</f>
        <v>9.2673425027562109E-2</v>
      </c>
      <c r="H26" s="99" t="s">
        <v>124</v>
      </c>
      <c r="I26" s="100"/>
      <c r="J26" s="100"/>
      <c r="K26" s="100"/>
      <c r="L26" s="100"/>
      <c r="M26" s="100"/>
      <c r="N26" s="100"/>
      <c r="O26" s="100"/>
      <c r="P26" s="100"/>
    </row>
    <row r="27" spans="1:17" x14ac:dyDescent="0.35">
      <c r="A27" s="29" t="s">
        <v>63</v>
      </c>
      <c r="B27" s="30" t="s">
        <v>89</v>
      </c>
      <c r="C27" s="31">
        <f>EXP(-1*POWER(d1_,2)/2)*SQRT(2*PI())*C22/(S*C14)</f>
        <v>0.16607892825878071</v>
      </c>
      <c r="E27" s="16" t="s">
        <v>76</v>
      </c>
      <c r="F27" s="23">
        <f>C29</f>
        <v>-0.54201328696689388</v>
      </c>
      <c r="G27" s="22">
        <f>C30</f>
        <v>-31.065149947509227</v>
      </c>
      <c r="H27" s="99" t="s">
        <v>122</v>
      </c>
      <c r="I27" s="100"/>
      <c r="J27" s="100"/>
      <c r="K27" s="100"/>
      <c r="L27" s="100"/>
      <c r="M27" s="100"/>
      <c r="N27" s="100"/>
      <c r="O27" s="100"/>
      <c r="Q27" s="56" t="s">
        <v>248</v>
      </c>
    </row>
    <row r="28" spans="1:17" x14ac:dyDescent="0.35">
      <c r="A28" s="29" t="s">
        <v>80</v>
      </c>
      <c r="B28" s="30" t="s">
        <v>90</v>
      </c>
      <c r="C28" s="31">
        <f>EXP(-1*POWER(d1_,2)/2)/SQRT(2*PI())*C22*S*SQRT((T/365))/100</f>
        <v>9.2673425027562109E-2</v>
      </c>
      <c r="E28" s="10" t="s">
        <v>95</v>
      </c>
      <c r="F28" s="22">
        <f>C31</f>
        <v>4.476854191126254E-2</v>
      </c>
      <c r="G28" s="22">
        <f>C32</f>
        <v>-2.2902690965449786E-2</v>
      </c>
      <c r="H28" s="99" t="s">
        <v>123</v>
      </c>
      <c r="I28" s="100"/>
      <c r="J28" s="100"/>
      <c r="K28" s="100"/>
      <c r="L28" s="100"/>
      <c r="M28" s="100"/>
      <c r="N28" s="100"/>
      <c r="O28" s="100"/>
    </row>
    <row r="29" spans="1:17" x14ac:dyDescent="0.35">
      <c r="A29" s="29" t="s">
        <v>91</v>
      </c>
      <c r="B29" s="30" t="s">
        <v>92</v>
      </c>
      <c r="C29" s="31">
        <f>(-(S*EXP(-1*POWER(d1_,2)/2)*SQRT(2*PI())*σ*C22/(2*SQRT((T/365))))-(r_*C23*_𝑁_𝑑2)+(q*C23*_𝑁_𝑑2)+(q*S*_𝑁_𝑑1*C22))/365</f>
        <v>-0.54201328696689388</v>
      </c>
      <c r="L29" s="24"/>
    </row>
    <row r="30" spans="1:17" x14ac:dyDescent="0.35">
      <c r="A30" s="29" t="s">
        <v>93</v>
      </c>
      <c r="B30" s="30" t="s">
        <v>94</v>
      </c>
      <c r="C30" s="31">
        <f>(-(S*EXP(-1*POWER(d1_,2)/2) / SQRT(2*PI())*σ*C22 / (2*SQRT((T/365)))) + (r_*C23*_−𝑁_−𝑑2) - (q*S*_−𝑁_−𝑑1*C22) / 365)</f>
        <v>-31.065149947509227</v>
      </c>
      <c r="L30" s="24"/>
    </row>
    <row r="31" spans="1:17" x14ac:dyDescent="0.35">
      <c r="A31" s="29" t="s">
        <v>96</v>
      </c>
      <c r="B31" s="30" t="s">
        <v>99</v>
      </c>
      <c r="C31" s="31">
        <f>K*(T/365)*C22*_𝑁_𝑑2/100</f>
        <v>4.476854191126254E-2</v>
      </c>
    </row>
    <row r="32" spans="1:17" x14ac:dyDescent="0.35">
      <c r="A32" s="29" t="s">
        <v>97</v>
      </c>
      <c r="B32" s="30" t="s">
        <v>98</v>
      </c>
      <c r="C32" s="31">
        <f>-K*(T/365)*C22*_−𝑁_−𝑑2/100</f>
        <v>-2.2902690965449786E-2</v>
      </c>
    </row>
    <row r="33" spans="1:8" x14ac:dyDescent="0.35">
      <c r="A33" s="32" t="s">
        <v>19</v>
      </c>
      <c r="B33" s="33" t="s">
        <v>21</v>
      </c>
      <c r="C33" s="34">
        <f>C24*_𝑁_𝑑1 - C23*_𝑁_𝑑2</f>
        <v>8.633404961973504</v>
      </c>
    </row>
    <row r="34" spans="1:8" x14ac:dyDescent="0.35">
      <c r="A34" s="32" t="s">
        <v>20</v>
      </c>
      <c r="B34" s="33" t="s">
        <v>22</v>
      </c>
      <c r="C34" s="34">
        <f>C23*_−𝑁_−𝑑2 - C24*_−𝑁_−𝑑1</f>
        <v>2.5657578254578794</v>
      </c>
      <c r="D34" s="20"/>
      <c r="E34" s="20"/>
      <c r="F34" s="20"/>
      <c r="G34" s="20"/>
      <c r="H34" s="21"/>
    </row>
    <row r="35" spans="1:8" x14ac:dyDescent="0.35">
      <c r="B35" s="2"/>
      <c r="D35" s="1"/>
      <c r="E35" s="1"/>
      <c r="F35" s="1"/>
      <c r="G35" s="1"/>
    </row>
    <row r="36" spans="1:8" x14ac:dyDescent="0.35">
      <c r="A36" s="72" t="s">
        <v>62</v>
      </c>
      <c r="B36" s="20" t="s">
        <v>64</v>
      </c>
      <c r="C36" s="20"/>
      <c r="D36" s="1"/>
      <c r="E36" s="1"/>
      <c r="F36" s="1"/>
      <c r="G36" s="1"/>
    </row>
    <row r="37" spans="1:8" x14ac:dyDescent="0.35">
      <c r="A37" s="72"/>
      <c r="B37" s="1" t="s">
        <v>70</v>
      </c>
      <c r="C37" s="1"/>
      <c r="D37" s="1"/>
      <c r="E37" s="1"/>
      <c r="F37" s="1"/>
      <c r="G37" s="1"/>
    </row>
    <row r="38" spans="1:8" x14ac:dyDescent="0.35">
      <c r="A38" s="72"/>
      <c r="B38" s="1" t="s">
        <v>71</v>
      </c>
      <c r="C38" s="1"/>
      <c r="D38" s="1"/>
      <c r="E38" s="1"/>
      <c r="F38" s="1"/>
      <c r="G38" s="1"/>
    </row>
    <row r="39" spans="1:8" x14ac:dyDescent="0.35">
      <c r="A39" s="72"/>
      <c r="B39" s="1" t="s">
        <v>85</v>
      </c>
      <c r="C39" s="1"/>
    </row>
    <row r="40" spans="1:8" x14ac:dyDescent="0.35">
      <c r="A40" s="72"/>
      <c r="B40" s="1" t="s">
        <v>84</v>
      </c>
      <c r="C40" s="1"/>
      <c r="D40" s="1"/>
      <c r="E40" s="1"/>
      <c r="F40" s="1"/>
      <c r="G40" s="1"/>
    </row>
    <row r="41" spans="1:8" x14ac:dyDescent="0.35">
      <c r="D41" s="1"/>
      <c r="E41" s="1"/>
      <c r="F41" s="1"/>
      <c r="G41" s="1"/>
    </row>
    <row r="42" spans="1:8" x14ac:dyDescent="0.35">
      <c r="A42" s="72" t="s">
        <v>63</v>
      </c>
      <c r="B42" s="1" t="s">
        <v>72</v>
      </c>
      <c r="C42" s="1"/>
      <c r="D42" s="1"/>
      <c r="E42" s="1"/>
      <c r="F42" s="1"/>
      <c r="G42" s="1"/>
    </row>
    <row r="43" spans="1:8" x14ac:dyDescent="0.35">
      <c r="A43" s="72"/>
      <c r="B43" s="1" t="s">
        <v>73</v>
      </c>
      <c r="C43" s="1"/>
      <c r="D43" s="1"/>
      <c r="E43" s="1"/>
      <c r="F43" s="1"/>
      <c r="G43" s="1"/>
    </row>
    <row r="44" spans="1:8" x14ac:dyDescent="0.35">
      <c r="A44" s="72"/>
      <c r="B44" s="1" t="s">
        <v>74</v>
      </c>
      <c r="C44" s="1"/>
    </row>
    <row r="45" spans="1:8" x14ac:dyDescent="0.35">
      <c r="A45" s="72"/>
      <c r="B45" s="1" t="s">
        <v>75</v>
      </c>
      <c r="C45" s="1"/>
      <c r="D45" s="18"/>
      <c r="E45" s="18"/>
      <c r="F45" s="18"/>
      <c r="G45" s="18"/>
    </row>
    <row r="46" spans="1:8" x14ac:dyDescent="0.35">
      <c r="D46" s="18"/>
      <c r="E46" s="18"/>
      <c r="F46" s="18"/>
      <c r="G46" s="18"/>
    </row>
    <row r="47" spans="1:8" x14ac:dyDescent="0.35">
      <c r="A47" s="72" t="s">
        <v>76</v>
      </c>
      <c r="B47" s="18" t="s">
        <v>77</v>
      </c>
      <c r="C47" s="18"/>
    </row>
    <row r="48" spans="1:8" x14ac:dyDescent="0.35">
      <c r="A48" s="72"/>
      <c r="B48" s="18" t="s">
        <v>78</v>
      </c>
      <c r="C48" s="18"/>
      <c r="D48" s="1"/>
      <c r="E48" s="1"/>
      <c r="F48" s="1"/>
      <c r="G48" s="1"/>
    </row>
    <row r="49" spans="1:13" x14ac:dyDescent="0.35">
      <c r="D49" s="1"/>
      <c r="E49" s="1"/>
      <c r="F49" s="1"/>
      <c r="G49" s="1"/>
    </row>
    <row r="50" spans="1:13" x14ac:dyDescent="0.35">
      <c r="A50" s="72" t="s">
        <v>80</v>
      </c>
      <c r="B50" s="1" t="s">
        <v>79</v>
      </c>
      <c r="C50" s="1"/>
      <c r="D50" s="20"/>
      <c r="E50" s="20"/>
      <c r="F50" s="20"/>
      <c r="G50" s="20"/>
    </row>
    <row r="51" spans="1:13" x14ac:dyDescent="0.35">
      <c r="A51" s="72"/>
      <c r="B51" s="1" t="s">
        <v>81</v>
      </c>
      <c r="C51" s="1"/>
      <c r="D51" s="1"/>
      <c r="E51" s="1"/>
      <c r="F51" s="1"/>
      <c r="G51" s="1"/>
    </row>
    <row r="52" spans="1:13" x14ac:dyDescent="0.35">
      <c r="A52" s="72"/>
      <c r="B52" s="20" t="s">
        <v>82</v>
      </c>
      <c r="C52" s="20"/>
    </row>
    <row r="53" spans="1:13" x14ac:dyDescent="0.35">
      <c r="A53" s="72"/>
      <c r="B53" s="1" t="s">
        <v>83</v>
      </c>
      <c r="C53" s="1"/>
    </row>
    <row r="56" spans="1:13" ht="14.5" customHeight="1" x14ac:dyDescent="0.35">
      <c r="A56" s="62" t="s">
        <v>254</v>
      </c>
      <c r="B56" s="63" t="s">
        <v>255</v>
      </c>
      <c r="C56" s="63"/>
      <c r="D56" s="63"/>
      <c r="E56" s="63"/>
      <c r="G56" s="63" t="s">
        <v>256</v>
      </c>
      <c r="H56" s="63"/>
      <c r="I56" s="63"/>
      <c r="J56" s="63"/>
      <c r="K56" s="63"/>
      <c r="L56" s="63"/>
      <c r="M56" s="63"/>
    </row>
    <row r="57" spans="1:13" x14ac:dyDescent="0.35">
      <c r="A57" s="62"/>
      <c r="B57" s="63"/>
      <c r="C57" s="63"/>
      <c r="D57" s="63"/>
      <c r="E57" s="63"/>
      <c r="G57" s="63"/>
      <c r="H57" s="63"/>
      <c r="I57" s="63"/>
      <c r="J57" s="63"/>
      <c r="K57" s="63"/>
      <c r="L57" s="63"/>
      <c r="M57" s="63"/>
    </row>
    <row r="58" spans="1:13" x14ac:dyDescent="0.35">
      <c r="A58" s="62"/>
      <c r="B58" s="63"/>
      <c r="C58" s="63"/>
      <c r="D58" s="63"/>
      <c r="E58" s="63"/>
      <c r="G58" s="63"/>
      <c r="H58" s="63"/>
      <c r="I58" s="63"/>
      <c r="J58" s="63"/>
      <c r="K58" s="63"/>
      <c r="L58" s="63"/>
      <c r="M58" s="63"/>
    </row>
    <row r="59" spans="1:13" x14ac:dyDescent="0.35">
      <c r="A59" s="62"/>
      <c r="B59" s="63"/>
      <c r="C59" s="63"/>
      <c r="D59" s="63"/>
      <c r="E59" s="63"/>
      <c r="G59" s="63"/>
      <c r="H59" s="63"/>
      <c r="I59" s="63"/>
      <c r="J59" s="63"/>
      <c r="K59" s="63"/>
      <c r="L59" s="63"/>
      <c r="M59" s="63"/>
    </row>
    <row r="60" spans="1:13" x14ac:dyDescent="0.35">
      <c r="A60" s="62"/>
      <c r="B60" s="63"/>
      <c r="C60" s="63"/>
      <c r="D60" s="63"/>
      <c r="E60" s="63"/>
      <c r="G60" s="63"/>
      <c r="H60" s="63"/>
      <c r="I60" s="63"/>
      <c r="J60" s="63"/>
      <c r="K60" s="63"/>
      <c r="L60" s="63"/>
      <c r="M60" s="63"/>
    </row>
    <row r="61" spans="1:13" x14ac:dyDescent="0.35">
      <c r="B61" s="63"/>
      <c r="C61" s="63"/>
      <c r="D61" s="63"/>
      <c r="E61" s="63"/>
      <c r="G61" s="63"/>
      <c r="H61" s="63"/>
      <c r="I61" s="63"/>
      <c r="J61" s="63"/>
      <c r="K61" s="63"/>
      <c r="L61" s="63"/>
      <c r="M61" s="63"/>
    </row>
    <row r="62" spans="1:13" x14ac:dyDescent="0.35">
      <c r="B62" s="63"/>
      <c r="C62" s="63"/>
      <c r="D62" s="63"/>
      <c r="E62" s="63"/>
      <c r="G62" s="63"/>
      <c r="H62" s="63"/>
      <c r="I62" s="63"/>
      <c r="J62" s="63"/>
      <c r="K62" s="63"/>
      <c r="L62" s="63"/>
      <c r="M62" s="63"/>
    </row>
    <row r="63" spans="1:13" x14ac:dyDescent="0.35">
      <c r="B63" s="63"/>
      <c r="C63" s="63"/>
      <c r="D63" s="63"/>
      <c r="E63" s="63"/>
      <c r="G63" s="63"/>
      <c r="H63" s="63"/>
      <c r="I63" s="63"/>
      <c r="J63" s="63"/>
      <c r="K63" s="63"/>
      <c r="L63" s="63"/>
      <c r="M63" s="63"/>
    </row>
    <row r="64" spans="1:13" x14ac:dyDescent="0.35">
      <c r="B64" s="63"/>
      <c r="C64" s="63"/>
      <c r="D64" s="63"/>
      <c r="E64" s="63"/>
      <c r="G64" s="63"/>
      <c r="H64" s="63"/>
      <c r="I64" s="63"/>
      <c r="J64" s="63"/>
      <c r="K64" s="63"/>
      <c r="L64" s="63"/>
      <c r="M64" s="63"/>
    </row>
    <row r="65" spans="2:13" x14ac:dyDescent="0.35">
      <c r="B65" s="63"/>
      <c r="C65" s="63"/>
      <c r="D65" s="63"/>
      <c r="E65" s="63"/>
      <c r="G65" s="63"/>
      <c r="H65" s="63"/>
      <c r="I65" s="63"/>
      <c r="J65" s="63"/>
      <c r="K65" s="63"/>
      <c r="L65" s="63"/>
      <c r="M65" s="63"/>
    </row>
    <row r="66" spans="2:13" x14ac:dyDescent="0.35">
      <c r="B66" s="63"/>
      <c r="C66" s="63"/>
      <c r="D66" s="63"/>
      <c r="E66" s="63"/>
      <c r="G66" s="63"/>
      <c r="H66" s="63"/>
      <c r="I66" s="63"/>
      <c r="J66" s="63"/>
      <c r="K66" s="63"/>
      <c r="L66" s="63"/>
      <c r="M66" s="63"/>
    </row>
    <row r="67" spans="2:13" x14ac:dyDescent="0.35">
      <c r="B67" s="63"/>
      <c r="C67" s="63"/>
      <c r="D67" s="63"/>
      <c r="E67" s="63"/>
      <c r="G67" s="63"/>
      <c r="H67" s="63"/>
      <c r="I67" s="63"/>
      <c r="J67" s="63"/>
      <c r="K67" s="63"/>
      <c r="L67" s="63"/>
      <c r="M67" s="63"/>
    </row>
    <row r="68" spans="2:13" x14ac:dyDescent="0.35">
      <c r="B68" s="63"/>
      <c r="C68" s="63"/>
      <c r="D68" s="63"/>
      <c r="E68" s="63"/>
      <c r="G68" s="63"/>
      <c r="H68" s="63"/>
      <c r="I68" s="63"/>
      <c r="J68" s="63"/>
      <c r="K68" s="63"/>
      <c r="L68" s="63"/>
      <c r="M68" s="63"/>
    </row>
    <row r="69" spans="2:13" x14ac:dyDescent="0.35">
      <c r="B69" s="63"/>
      <c r="C69" s="63"/>
      <c r="D69" s="63"/>
      <c r="E69" s="63"/>
      <c r="G69" s="63"/>
      <c r="H69" s="63"/>
      <c r="I69" s="63"/>
      <c r="J69" s="63"/>
      <c r="K69" s="63"/>
      <c r="L69" s="63"/>
      <c r="M69" s="63"/>
    </row>
    <row r="70" spans="2:13" x14ac:dyDescent="0.35">
      <c r="B70" s="63"/>
      <c r="C70" s="63"/>
      <c r="D70" s="63"/>
      <c r="E70" s="63"/>
      <c r="G70" s="63"/>
      <c r="H70" s="63"/>
      <c r="I70" s="63"/>
      <c r="J70" s="63"/>
      <c r="K70" s="63"/>
      <c r="L70" s="63"/>
      <c r="M70" s="63"/>
    </row>
    <row r="71" spans="2:13" x14ac:dyDescent="0.35">
      <c r="B71" s="63"/>
      <c r="C71" s="63"/>
      <c r="D71" s="63"/>
      <c r="E71" s="63"/>
      <c r="G71" s="63"/>
      <c r="H71" s="63"/>
      <c r="I71" s="63"/>
      <c r="J71" s="63"/>
      <c r="K71" s="63"/>
      <c r="L71" s="63"/>
      <c r="M71" s="63"/>
    </row>
    <row r="72" spans="2:13" x14ac:dyDescent="0.35">
      <c r="G72" s="63"/>
      <c r="H72" s="63"/>
      <c r="I72" s="63"/>
      <c r="J72" s="63"/>
      <c r="K72" s="63"/>
      <c r="L72" s="63"/>
      <c r="M72" s="63"/>
    </row>
    <row r="73" spans="2:13" x14ac:dyDescent="0.35">
      <c r="G73" s="63"/>
      <c r="H73" s="63"/>
      <c r="I73" s="63"/>
      <c r="J73" s="63"/>
      <c r="K73" s="63"/>
      <c r="L73" s="63"/>
      <c r="M73" s="63"/>
    </row>
    <row r="74" spans="2:13" x14ac:dyDescent="0.35">
      <c r="G74" s="63"/>
      <c r="H74" s="63"/>
      <c r="I74" s="63"/>
      <c r="J74" s="63"/>
      <c r="K74" s="63"/>
      <c r="L74" s="63"/>
      <c r="M74" s="63"/>
    </row>
    <row r="75" spans="2:13" x14ac:dyDescent="0.35">
      <c r="G75" s="63"/>
      <c r="H75" s="63"/>
      <c r="I75" s="63"/>
      <c r="J75" s="63"/>
      <c r="K75" s="63"/>
      <c r="L75" s="63"/>
      <c r="M75" s="63"/>
    </row>
    <row r="76" spans="2:13" x14ac:dyDescent="0.35">
      <c r="G76" s="63"/>
      <c r="H76" s="63"/>
      <c r="I76" s="63"/>
      <c r="J76" s="63"/>
      <c r="K76" s="63"/>
      <c r="L76" s="63"/>
      <c r="M76" s="63"/>
    </row>
    <row r="77" spans="2:13" x14ac:dyDescent="0.35">
      <c r="G77" s="63"/>
      <c r="H77" s="63"/>
      <c r="I77" s="63"/>
      <c r="J77" s="63"/>
      <c r="K77" s="63"/>
      <c r="L77" s="63"/>
      <c r="M77" s="63"/>
    </row>
    <row r="78" spans="2:13" x14ac:dyDescent="0.35">
      <c r="G78" s="63"/>
      <c r="H78" s="63"/>
      <c r="I78" s="63"/>
      <c r="J78" s="63"/>
      <c r="K78" s="63"/>
      <c r="L78" s="63"/>
      <c r="M78" s="63"/>
    </row>
    <row r="79" spans="2:13" x14ac:dyDescent="0.35">
      <c r="G79" s="63"/>
      <c r="H79" s="63"/>
      <c r="I79" s="63"/>
      <c r="J79" s="63"/>
      <c r="K79" s="63"/>
      <c r="L79" s="63"/>
      <c r="M79" s="63"/>
    </row>
    <row r="80" spans="2:13" x14ac:dyDescent="0.35">
      <c r="G80" s="63"/>
      <c r="H80" s="63"/>
      <c r="I80" s="63"/>
      <c r="J80" s="63"/>
      <c r="K80" s="63"/>
      <c r="L80" s="63"/>
      <c r="M80" s="63"/>
    </row>
    <row r="81" spans="7:13" x14ac:dyDescent="0.35">
      <c r="G81" s="63"/>
      <c r="H81" s="63"/>
      <c r="I81" s="63"/>
      <c r="J81" s="63"/>
      <c r="K81" s="63"/>
      <c r="L81" s="63"/>
      <c r="M81" s="63"/>
    </row>
    <row r="82" spans="7:13" x14ac:dyDescent="0.35">
      <c r="G82" s="63"/>
      <c r="H82" s="63"/>
      <c r="I82" s="63"/>
      <c r="J82" s="63"/>
      <c r="K82" s="63"/>
      <c r="L82" s="63"/>
      <c r="M82" s="63"/>
    </row>
  </sheetData>
  <mergeCells count="21">
    <mergeCell ref="A56:A60"/>
    <mergeCell ref="B56:E71"/>
    <mergeCell ref="G56:M82"/>
    <mergeCell ref="A50:A53"/>
    <mergeCell ref="A42:A45"/>
    <mergeCell ref="A47:A48"/>
    <mergeCell ref="A36:A40"/>
    <mergeCell ref="J11:M16"/>
    <mergeCell ref="A12:A24"/>
    <mergeCell ref="H24:O24"/>
    <mergeCell ref="H25:O25"/>
    <mergeCell ref="H27:O27"/>
    <mergeCell ref="H28:O28"/>
    <mergeCell ref="H26:P26"/>
    <mergeCell ref="A1:C1"/>
    <mergeCell ref="A11:C11"/>
    <mergeCell ref="D1:H1"/>
    <mergeCell ref="D2:H2"/>
    <mergeCell ref="D6:H6"/>
    <mergeCell ref="D7:H7"/>
    <mergeCell ref="D8:H8"/>
  </mergeCells>
  <pageMargins left="0.511811024" right="0.511811024" top="0.78740157499999996" bottom="0.78740157499999996" header="0.31496062000000002" footer="0.31496062000000002"/>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9E1C5-099B-49BC-B226-E58F893E186D}">
  <dimension ref="A24:AB502"/>
  <sheetViews>
    <sheetView topLeftCell="A529" zoomScale="70" zoomScaleNormal="70" workbookViewId="0">
      <selection activeCell="AA544" sqref="AA544"/>
    </sheetView>
  </sheetViews>
  <sheetFormatPr defaultRowHeight="14.5" x14ac:dyDescent="0.35"/>
  <cols>
    <col min="25" max="25" width="9.7265625" customWidth="1"/>
  </cols>
  <sheetData>
    <row r="24" spans="1:28" x14ac:dyDescent="0.35">
      <c r="C24" s="101" t="s">
        <v>177</v>
      </c>
      <c r="D24" s="102"/>
      <c r="E24" s="102"/>
      <c r="F24" s="102"/>
      <c r="G24" s="102"/>
      <c r="H24" s="102"/>
      <c r="I24" s="102"/>
      <c r="J24" s="102"/>
      <c r="K24" s="102"/>
      <c r="L24" s="102"/>
      <c r="M24" s="102"/>
      <c r="N24" s="102"/>
      <c r="O24" s="102"/>
      <c r="P24" s="102"/>
      <c r="Q24" s="102"/>
      <c r="R24" s="102"/>
      <c r="S24" s="102"/>
      <c r="T24" s="102"/>
      <c r="U24" s="102"/>
      <c r="V24" s="102"/>
      <c r="W24" s="102"/>
      <c r="X24" s="102"/>
      <c r="Y24" s="102"/>
      <c r="Z24" s="102"/>
      <c r="AA24" s="102"/>
      <c r="AB24" s="102"/>
    </row>
    <row r="25" spans="1:28" x14ac:dyDescent="0.35">
      <c r="C25" s="102"/>
      <c r="D25" s="102"/>
      <c r="E25" s="102"/>
      <c r="F25" s="102"/>
      <c r="G25" s="102"/>
      <c r="H25" s="102"/>
      <c r="I25" s="102"/>
      <c r="J25" s="102"/>
      <c r="K25" s="102"/>
      <c r="L25" s="102"/>
      <c r="M25" s="102"/>
      <c r="N25" s="102"/>
      <c r="O25" s="102"/>
      <c r="P25" s="102"/>
      <c r="Q25" s="102"/>
      <c r="R25" s="102"/>
      <c r="S25" s="102"/>
      <c r="T25" s="102"/>
      <c r="U25" s="102"/>
      <c r="V25" s="102"/>
      <c r="W25" s="102"/>
      <c r="X25" s="102"/>
      <c r="Y25" s="102"/>
      <c r="Z25" s="102"/>
      <c r="AA25" s="102"/>
      <c r="AB25" s="102"/>
    </row>
    <row r="26" spans="1:28" x14ac:dyDescent="0.35">
      <c r="C26" s="102"/>
      <c r="D26" s="102"/>
      <c r="E26" s="102"/>
      <c r="F26" s="102"/>
      <c r="G26" s="102"/>
      <c r="H26" s="102"/>
      <c r="I26" s="102"/>
      <c r="J26" s="102"/>
      <c r="K26" s="102"/>
      <c r="L26" s="102"/>
      <c r="M26" s="102"/>
      <c r="N26" s="102"/>
      <c r="O26" s="102"/>
      <c r="P26" s="102"/>
      <c r="Q26" s="102"/>
      <c r="R26" s="102"/>
      <c r="S26" s="102"/>
      <c r="T26" s="102"/>
      <c r="U26" s="102"/>
      <c r="V26" s="102"/>
      <c r="W26" s="102"/>
      <c r="X26" s="102"/>
      <c r="Y26" s="102"/>
      <c r="Z26" s="102"/>
      <c r="AA26" s="102"/>
      <c r="AB26" s="102"/>
    </row>
    <row r="27" spans="1:28" x14ac:dyDescent="0.35">
      <c r="C27" s="102"/>
      <c r="D27" s="102"/>
      <c r="E27" s="102"/>
      <c r="F27" s="102"/>
      <c r="G27" s="102"/>
      <c r="H27" s="102"/>
      <c r="I27" s="102"/>
      <c r="J27" s="102"/>
      <c r="K27" s="102"/>
      <c r="L27" s="102"/>
      <c r="M27" s="102"/>
      <c r="N27" s="102"/>
      <c r="O27" s="102"/>
      <c r="P27" s="102"/>
      <c r="Q27" s="102"/>
      <c r="R27" s="102"/>
      <c r="S27" s="102"/>
      <c r="T27" s="102"/>
      <c r="U27" s="102"/>
      <c r="V27" s="102"/>
      <c r="W27" s="102"/>
      <c r="X27" s="102"/>
      <c r="Y27" s="102"/>
      <c r="Z27" s="102"/>
      <c r="AA27" s="102"/>
      <c r="AB27" s="102"/>
    </row>
    <row r="29" spans="1:28" x14ac:dyDescent="0.35">
      <c r="A29" s="104" t="s">
        <v>182</v>
      </c>
      <c r="B29" s="104"/>
      <c r="C29" s="104"/>
      <c r="D29" s="104"/>
      <c r="E29" s="104"/>
      <c r="F29" s="104"/>
      <c r="G29" s="104"/>
      <c r="H29" s="104"/>
      <c r="I29" s="104"/>
      <c r="J29" s="104"/>
      <c r="K29" s="104"/>
      <c r="L29" s="104"/>
      <c r="M29" s="104"/>
      <c r="N29" s="104"/>
      <c r="O29" s="104"/>
      <c r="P29" s="104"/>
      <c r="Q29" s="104"/>
      <c r="R29" s="104"/>
      <c r="S29" s="104"/>
      <c r="T29" s="104"/>
      <c r="U29" s="104"/>
      <c r="V29" s="104"/>
      <c r="W29" s="104"/>
      <c r="X29" s="104"/>
      <c r="Y29" s="104"/>
      <c r="Z29" s="104"/>
      <c r="AA29" s="104"/>
      <c r="AB29" s="104"/>
    </row>
    <row r="30" spans="1:28" x14ac:dyDescent="0.35">
      <c r="A30" s="104"/>
      <c r="B30" s="104"/>
      <c r="C30" s="104"/>
      <c r="D30" s="104"/>
      <c r="E30" s="104"/>
      <c r="F30" s="104"/>
      <c r="G30" s="104"/>
      <c r="H30" s="104"/>
      <c r="I30" s="104"/>
      <c r="J30" s="104"/>
      <c r="K30" s="104"/>
      <c r="L30" s="104"/>
      <c r="M30" s="104"/>
      <c r="N30" s="104"/>
      <c r="O30" s="104"/>
      <c r="P30" s="104"/>
      <c r="Q30" s="104"/>
      <c r="R30" s="104"/>
      <c r="S30" s="104"/>
      <c r="T30" s="104"/>
      <c r="U30" s="104"/>
      <c r="V30" s="104"/>
      <c r="W30" s="104"/>
      <c r="X30" s="104"/>
      <c r="Y30" s="104"/>
      <c r="Z30" s="104"/>
      <c r="AA30" s="104"/>
      <c r="AB30" s="104"/>
    </row>
    <row r="32" spans="1:28" x14ac:dyDescent="0.35">
      <c r="V32" s="63" t="s">
        <v>178</v>
      </c>
      <c r="W32" s="68"/>
      <c r="X32" s="68"/>
      <c r="Y32" s="68"/>
      <c r="Z32" s="68"/>
    </row>
    <row r="33" spans="22:26" x14ac:dyDescent="0.35">
      <c r="V33" s="68"/>
      <c r="W33" s="68"/>
      <c r="X33" s="68"/>
      <c r="Y33" s="68"/>
      <c r="Z33" s="68"/>
    </row>
    <row r="34" spans="22:26" x14ac:dyDescent="0.35">
      <c r="V34" s="68"/>
      <c r="W34" s="68"/>
      <c r="X34" s="68"/>
      <c r="Y34" s="68"/>
      <c r="Z34" s="68"/>
    </row>
    <row r="35" spans="22:26" x14ac:dyDescent="0.35">
      <c r="V35" s="68"/>
      <c r="W35" s="68"/>
      <c r="X35" s="68"/>
      <c r="Y35" s="68"/>
      <c r="Z35" s="68"/>
    </row>
    <row r="36" spans="22:26" x14ac:dyDescent="0.35">
      <c r="V36" s="68"/>
      <c r="W36" s="68"/>
      <c r="X36" s="68"/>
      <c r="Y36" s="68"/>
      <c r="Z36" s="68"/>
    </row>
    <row r="37" spans="22:26" x14ac:dyDescent="0.35">
      <c r="V37" s="68"/>
      <c r="W37" s="68"/>
      <c r="X37" s="68"/>
      <c r="Y37" s="68"/>
      <c r="Z37" s="68"/>
    </row>
    <row r="38" spans="22:26" x14ac:dyDescent="0.35">
      <c r="V38" s="68"/>
      <c r="W38" s="68"/>
      <c r="X38" s="68"/>
      <c r="Y38" s="68"/>
      <c r="Z38" s="68"/>
    </row>
    <row r="39" spans="22:26" x14ac:dyDescent="0.35">
      <c r="V39" s="68"/>
      <c r="W39" s="68"/>
      <c r="X39" s="68"/>
      <c r="Y39" s="68"/>
      <c r="Z39" s="68"/>
    </row>
    <row r="40" spans="22:26" x14ac:dyDescent="0.35">
      <c r="V40" s="68"/>
      <c r="W40" s="68"/>
      <c r="X40" s="68"/>
      <c r="Y40" s="68"/>
      <c r="Z40" s="68"/>
    </row>
    <row r="41" spans="22:26" x14ac:dyDescent="0.35">
      <c r="V41" s="68"/>
      <c r="W41" s="68"/>
      <c r="X41" s="68"/>
      <c r="Y41" s="68"/>
      <c r="Z41" s="68"/>
    </row>
    <row r="42" spans="22:26" x14ac:dyDescent="0.35">
      <c r="V42" s="103" t="s">
        <v>176</v>
      </c>
      <c r="W42" s="103"/>
      <c r="X42" s="103"/>
      <c r="Y42" s="103"/>
    </row>
    <row r="43" spans="22:26" x14ac:dyDescent="0.35">
      <c r="V43" s="103" t="s">
        <v>175</v>
      </c>
      <c r="W43" s="103"/>
      <c r="X43" s="103"/>
      <c r="Y43" s="103"/>
    </row>
    <row r="57" spans="22:26" x14ac:dyDescent="0.35">
      <c r="V57" s="63" t="s">
        <v>179</v>
      </c>
      <c r="W57" s="68"/>
      <c r="X57" s="68"/>
      <c r="Y57" s="68"/>
      <c r="Z57" s="68"/>
    </row>
    <row r="58" spans="22:26" x14ac:dyDescent="0.35">
      <c r="V58" s="68"/>
      <c r="W58" s="68"/>
      <c r="X58" s="68"/>
      <c r="Y58" s="68"/>
      <c r="Z58" s="68"/>
    </row>
    <row r="59" spans="22:26" x14ac:dyDescent="0.35">
      <c r="V59" s="68"/>
      <c r="W59" s="68"/>
      <c r="X59" s="68"/>
      <c r="Y59" s="68"/>
      <c r="Z59" s="68"/>
    </row>
    <row r="60" spans="22:26" x14ac:dyDescent="0.35">
      <c r="V60" s="68"/>
      <c r="W60" s="68"/>
      <c r="X60" s="68"/>
      <c r="Y60" s="68"/>
      <c r="Z60" s="68"/>
    </row>
    <row r="61" spans="22:26" x14ac:dyDescent="0.35">
      <c r="V61" s="68"/>
      <c r="W61" s="68"/>
      <c r="X61" s="68"/>
      <c r="Y61" s="68"/>
      <c r="Z61" s="68"/>
    </row>
    <row r="62" spans="22:26" x14ac:dyDescent="0.35">
      <c r="V62" s="68"/>
      <c r="W62" s="68"/>
      <c r="X62" s="68"/>
      <c r="Y62" s="68"/>
      <c r="Z62" s="68"/>
    </row>
    <row r="63" spans="22:26" x14ac:dyDescent="0.35">
      <c r="V63" s="68"/>
      <c r="W63" s="68"/>
      <c r="X63" s="68"/>
      <c r="Y63" s="68"/>
      <c r="Z63" s="68"/>
    </row>
    <row r="64" spans="22:26" x14ac:dyDescent="0.35">
      <c r="V64" s="68"/>
      <c r="W64" s="68"/>
      <c r="X64" s="68"/>
      <c r="Y64" s="68"/>
      <c r="Z64" s="68"/>
    </row>
    <row r="65" spans="22:26" x14ac:dyDescent="0.35">
      <c r="V65" s="68"/>
      <c r="W65" s="68"/>
      <c r="X65" s="68"/>
      <c r="Y65" s="68"/>
      <c r="Z65" s="68"/>
    </row>
    <row r="81" spans="22:26" x14ac:dyDescent="0.35">
      <c r="V81" s="63" t="s">
        <v>180</v>
      </c>
      <c r="W81" s="68"/>
      <c r="X81" s="68"/>
      <c r="Y81" s="68"/>
      <c r="Z81" s="68"/>
    </row>
    <row r="82" spans="22:26" x14ac:dyDescent="0.35">
      <c r="V82" s="68"/>
      <c r="W82" s="68"/>
      <c r="X82" s="68"/>
      <c r="Y82" s="68"/>
      <c r="Z82" s="68"/>
    </row>
    <row r="83" spans="22:26" x14ac:dyDescent="0.35">
      <c r="V83" s="68"/>
      <c r="W83" s="68"/>
      <c r="X83" s="68"/>
      <c r="Y83" s="68"/>
      <c r="Z83" s="68"/>
    </row>
    <row r="84" spans="22:26" x14ac:dyDescent="0.35">
      <c r="V84" s="68"/>
      <c r="W84" s="68"/>
      <c r="X84" s="68"/>
      <c r="Y84" s="68"/>
      <c r="Z84" s="68"/>
    </row>
    <row r="85" spans="22:26" x14ac:dyDescent="0.35">
      <c r="V85" s="68"/>
      <c r="W85" s="68"/>
      <c r="X85" s="68"/>
      <c r="Y85" s="68"/>
      <c r="Z85" s="68"/>
    </row>
    <row r="86" spans="22:26" x14ac:dyDescent="0.35">
      <c r="V86" s="68"/>
      <c r="W86" s="68"/>
      <c r="X86" s="68"/>
      <c r="Y86" s="68"/>
      <c r="Z86" s="68"/>
    </row>
    <row r="87" spans="22:26" x14ac:dyDescent="0.35">
      <c r="V87" s="68"/>
      <c r="W87" s="68"/>
      <c r="X87" s="68"/>
      <c r="Y87" s="68"/>
      <c r="Z87" s="68"/>
    </row>
    <row r="88" spans="22:26" x14ac:dyDescent="0.35">
      <c r="V88" s="68"/>
      <c r="W88" s="68"/>
      <c r="X88" s="68"/>
      <c r="Y88" s="68"/>
      <c r="Z88" s="68"/>
    </row>
    <row r="89" spans="22:26" x14ac:dyDescent="0.35">
      <c r="V89" s="68"/>
      <c r="W89" s="68"/>
      <c r="X89" s="68"/>
      <c r="Y89" s="68"/>
      <c r="Z89" s="68"/>
    </row>
    <row r="104" spans="1:28" ht="14.5" customHeight="1" x14ac:dyDescent="0.35">
      <c r="A104" s="63" t="s">
        <v>181</v>
      </c>
      <c r="B104" s="63"/>
      <c r="C104" s="63"/>
      <c r="D104" s="63"/>
      <c r="E104" s="63"/>
      <c r="F104" s="63"/>
      <c r="G104" s="63"/>
      <c r="H104" s="63"/>
      <c r="I104" s="63"/>
      <c r="J104" s="63"/>
      <c r="K104" s="63"/>
      <c r="L104" s="63"/>
      <c r="M104" s="63"/>
      <c r="N104" s="63"/>
      <c r="O104" s="63"/>
      <c r="P104" s="63"/>
      <c r="Q104" s="63"/>
      <c r="R104" s="63"/>
      <c r="S104" s="63"/>
      <c r="T104" s="63"/>
      <c r="U104" s="63"/>
    </row>
    <row r="105" spans="1:28" x14ac:dyDescent="0.35">
      <c r="A105" s="63"/>
      <c r="B105" s="63"/>
      <c r="C105" s="63"/>
      <c r="D105" s="63"/>
      <c r="E105" s="63"/>
      <c r="F105" s="63"/>
      <c r="G105" s="63"/>
      <c r="H105" s="63"/>
      <c r="I105" s="63"/>
      <c r="J105" s="63"/>
      <c r="K105" s="63"/>
      <c r="L105" s="63"/>
      <c r="M105" s="63"/>
      <c r="N105" s="63"/>
      <c r="O105" s="63"/>
      <c r="P105" s="63"/>
      <c r="Q105" s="63"/>
      <c r="R105" s="63"/>
      <c r="S105" s="63"/>
      <c r="T105" s="63"/>
      <c r="U105" s="63"/>
    </row>
    <row r="106" spans="1:28" x14ac:dyDescent="0.35">
      <c r="A106" s="63"/>
      <c r="B106" s="63"/>
      <c r="C106" s="63"/>
      <c r="D106" s="63"/>
      <c r="E106" s="63"/>
      <c r="F106" s="63"/>
      <c r="G106" s="63"/>
      <c r="H106" s="63"/>
      <c r="I106" s="63"/>
      <c r="J106" s="63"/>
      <c r="K106" s="63"/>
      <c r="L106" s="63"/>
      <c r="M106" s="63"/>
      <c r="N106" s="63"/>
      <c r="O106" s="63"/>
      <c r="P106" s="63"/>
      <c r="Q106" s="63"/>
      <c r="R106" s="63"/>
      <c r="S106" s="63"/>
      <c r="T106" s="63"/>
      <c r="U106" s="63"/>
    </row>
    <row r="107" spans="1:28" x14ac:dyDescent="0.35">
      <c r="A107" s="63"/>
      <c r="B107" s="63"/>
      <c r="C107" s="63"/>
      <c r="D107" s="63"/>
      <c r="E107" s="63"/>
      <c r="F107" s="63"/>
      <c r="G107" s="63"/>
      <c r="H107" s="63"/>
      <c r="I107" s="63"/>
      <c r="J107" s="63"/>
      <c r="K107" s="63"/>
      <c r="L107" s="63"/>
      <c r="M107" s="63"/>
      <c r="N107" s="63"/>
      <c r="O107" s="63"/>
      <c r="P107" s="63"/>
      <c r="Q107" s="63"/>
      <c r="R107" s="63"/>
      <c r="S107" s="63"/>
      <c r="T107" s="63"/>
      <c r="U107" s="63"/>
    </row>
    <row r="108" spans="1:28" x14ac:dyDescent="0.35">
      <c r="A108" s="63"/>
      <c r="B108" s="63"/>
      <c r="C108" s="63"/>
      <c r="D108" s="63"/>
      <c r="E108" s="63"/>
      <c r="F108" s="63"/>
      <c r="G108" s="63"/>
      <c r="H108" s="63"/>
      <c r="I108" s="63"/>
      <c r="J108" s="63"/>
      <c r="K108" s="63"/>
      <c r="L108" s="63"/>
      <c r="M108" s="63"/>
      <c r="N108" s="63"/>
      <c r="O108" s="63"/>
      <c r="P108" s="63"/>
      <c r="Q108" s="63"/>
      <c r="R108" s="63"/>
      <c r="S108" s="63"/>
      <c r="T108" s="63"/>
      <c r="U108" s="63"/>
    </row>
    <row r="109" spans="1:28" x14ac:dyDescent="0.35">
      <c r="A109" s="63"/>
      <c r="B109" s="63"/>
      <c r="C109" s="63"/>
      <c r="D109" s="63"/>
      <c r="E109" s="63"/>
      <c r="F109" s="63"/>
      <c r="G109" s="63"/>
      <c r="H109" s="63"/>
      <c r="I109" s="63"/>
      <c r="J109" s="63"/>
      <c r="K109" s="63"/>
      <c r="L109" s="63"/>
      <c r="M109" s="63"/>
      <c r="N109" s="63"/>
      <c r="O109" s="63"/>
      <c r="P109" s="63"/>
      <c r="Q109" s="63"/>
      <c r="R109" s="63"/>
      <c r="S109" s="63"/>
      <c r="T109" s="63"/>
      <c r="U109" s="63"/>
    </row>
    <row r="111" spans="1:28" x14ac:dyDescent="0.35">
      <c r="A111" s="104" t="s">
        <v>183</v>
      </c>
      <c r="B111" s="104"/>
      <c r="C111" s="104"/>
      <c r="D111" s="104"/>
      <c r="E111" s="104"/>
      <c r="F111" s="104"/>
      <c r="G111" s="104"/>
      <c r="H111" s="104"/>
      <c r="I111" s="104"/>
      <c r="J111" s="104"/>
      <c r="K111" s="104"/>
      <c r="L111" s="104"/>
      <c r="M111" s="104"/>
      <c r="N111" s="104"/>
      <c r="O111" s="104"/>
      <c r="P111" s="104"/>
      <c r="Q111" s="104"/>
      <c r="R111" s="104"/>
      <c r="S111" s="104"/>
      <c r="T111" s="104"/>
      <c r="U111" s="104"/>
      <c r="V111" s="104"/>
      <c r="W111" s="104"/>
      <c r="X111" s="104"/>
      <c r="Y111" s="104"/>
      <c r="Z111" s="104"/>
      <c r="AA111" s="104"/>
      <c r="AB111" s="104"/>
    </row>
    <row r="112" spans="1:28" x14ac:dyDescent="0.35">
      <c r="A112" s="104"/>
      <c r="B112" s="104"/>
      <c r="C112" s="104"/>
      <c r="D112" s="104"/>
      <c r="E112" s="104"/>
      <c r="F112" s="104"/>
      <c r="G112" s="104"/>
      <c r="H112" s="104"/>
      <c r="I112" s="104"/>
      <c r="J112" s="104"/>
      <c r="K112" s="104"/>
      <c r="L112" s="104"/>
      <c r="M112" s="104"/>
      <c r="N112" s="104"/>
      <c r="O112" s="104"/>
      <c r="P112" s="104"/>
      <c r="Q112" s="104"/>
      <c r="R112" s="104"/>
      <c r="S112" s="104"/>
      <c r="T112" s="104"/>
      <c r="U112" s="104"/>
      <c r="V112" s="104"/>
      <c r="W112" s="104"/>
      <c r="X112" s="104"/>
      <c r="Y112" s="104"/>
      <c r="Z112" s="104"/>
      <c r="AA112" s="104"/>
      <c r="AB112" s="104"/>
    </row>
    <row r="114" spans="25:28" x14ac:dyDescent="0.35">
      <c r="Y114" s="63" t="s">
        <v>184</v>
      </c>
      <c r="Z114" s="63"/>
      <c r="AA114" s="63"/>
    </row>
    <row r="115" spans="25:28" x14ac:dyDescent="0.35">
      <c r="Y115" s="63"/>
      <c r="Z115" s="63"/>
      <c r="AA115" s="63"/>
    </row>
    <row r="116" spans="25:28" x14ac:dyDescent="0.35">
      <c r="Y116" s="63"/>
      <c r="Z116" s="63"/>
      <c r="AA116" s="63"/>
    </row>
    <row r="117" spans="25:28" x14ac:dyDescent="0.35">
      <c r="Y117" s="63"/>
      <c r="Z117" s="63"/>
      <c r="AA117" s="63"/>
    </row>
    <row r="118" spans="25:28" x14ac:dyDescent="0.35">
      <c r="Y118" s="63"/>
      <c r="Z118" s="63"/>
      <c r="AA118" s="63"/>
    </row>
    <row r="119" spans="25:28" x14ac:dyDescent="0.35">
      <c r="Y119" s="63"/>
      <c r="Z119" s="63"/>
      <c r="AA119" s="63"/>
    </row>
    <row r="121" spans="25:28" x14ac:dyDescent="0.35">
      <c r="Y121" s="63" t="s">
        <v>187</v>
      </c>
      <c r="Z121" s="63"/>
      <c r="AA121" s="63"/>
      <c r="AB121" s="63"/>
    </row>
    <row r="122" spans="25:28" x14ac:dyDescent="0.35">
      <c r="Y122" s="63"/>
      <c r="Z122" s="63"/>
      <c r="AA122" s="63"/>
      <c r="AB122" s="63"/>
    </row>
    <row r="123" spans="25:28" x14ac:dyDescent="0.35">
      <c r="Y123" s="63"/>
      <c r="Z123" s="63"/>
      <c r="AA123" s="63"/>
      <c r="AB123" s="63"/>
    </row>
    <row r="124" spans="25:28" x14ac:dyDescent="0.35">
      <c r="Y124" s="63"/>
      <c r="Z124" s="63"/>
      <c r="AA124" s="63"/>
      <c r="AB124" s="63"/>
    </row>
    <row r="125" spans="25:28" x14ac:dyDescent="0.35">
      <c r="Y125" s="63"/>
      <c r="Z125" s="63"/>
      <c r="AA125" s="63"/>
      <c r="AB125" s="63"/>
    </row>
    <row r="126" spans="25:28" x14ac:dyDescent="0.35">
      <c r="Y126" s="63"/>
      <c r="Z126" s="63"/>
      <c r="AA126" s="63"/>
      <c r="AB126" s="63"/>
    </row>
    <row r="127" spans="25:28" x14ac:dyDescent="0.35">
      <c r="Y127" s="63"/>
      <c r="Z127" s="63"/>
      <c r="AA127" s="63"/>
      <c r="AB127" s="63"/>
    </row>
    <row r="128" spans="25:28" x14ac:dyDescent="0.35">
      <c r="Y128" s="63"/>
      <c r="Z128" s="63"/>
      <c r="AA128" s="63"/>
      <c r="AB128" s="63"/>
    </row>
    <row r="129" spans="25:28" x14ac:dyDescent="0.35">
      <c r="Y129" s="63"/>
      <c r="Z129" s="63"/>
      <c r="AA129" s="63"/>
      <c r="AB129" s="63"/>
    </row>
    <row r="130" spans="25:28" x14ac:dyDescent="0.35">
      <c r="Y130" s="63"/>
      <c r="Z130" s="63"/>
      <c r="AA130" s="63"/>
      <c r="AB130" s="63"/>
    </row>
    <row r="131" spans="25:28" x14ac:dyDescent="0.35">
      <c r="Y131" s="63"/>
      <c r="Z131" s="63"/>
      <c r="AA131" s="63"/>
      <c r="AB131" s="63"/>
    </row>
    <row r="132" spans="25:28" x14ac:dyDescent="0.35">
      <c r="Y132" s="63"/>
      <c r="Z132" s="63"/>
      <c r="AA132" s="63"/>
      <c r="AB132" s="63"/>
    </row>
    <row r="133" spans="25:28" x14ac:dyDescent="0.35">
      <c r="Y133" s="63"/>
      <c r="Z133" s="63"/>
      <c r="AA133" s="63"/>
      <c r="AB133" s="63"/>
    </row>
    <row r="134" spans="25:28" x14ac:dyDescent="0.35">
      <c r="Y134" s="63"/>
      <c r="Z134" s="63"/>
      <c r="AA134" s="63"/>
      <c r="AB134" s="63"/>
    </row>
    <row r="150" spans="1:28" x14ac:dyDescent="0.35">
      <c r="A150" s="104" t="s">
        <v>185</v>
      </c>
      <c r="B150" s="104"/>
      <c r="C150" s="104"/>
      <c r="D150" s="104"/>
      <c r="E150" s="104"/>
      <c r="F150" s="104"/>
      <c r="G150" s="104"/>
      <c r="H150" s="104"/>
      <c r="I150" s="104"/>
      <c r="J150" s="104"/>
      <c r="K150" s="104"/>
      <c r="L150" s="104"/>
      <c r="M150" s="104"/>
      <c r="N150" s="104"/>
      <c r="O150" s="104"/>
      <c r="P150" s="104"/>
      <c r="Q150" s="104"/>
      <c r="R150" s="104"/>
      <c r="S150" s="104"/>
      <c r="T150" s="104"/>
      <c r="U150" s="104"/>
      <c r="V150" s="104"/>
      <c r="W150" s="104"/>
      <c r="X150" s="104"/>
      <c r="Y150" s="104"/>
      <c r="Z150" s="104"/>
      <c r="AA150" s="104"/>
      <c r="AB150" s="104"/>
    </row>
    <row r="151" spans="1:28" x14ac:dyDescent="0.35">
      <c r="A151" s="104"/>
      <c r="B151" s="104"/>
      <c r="C151" s="104"/>
      <c r="D151" s="104"/>
      <c r="E151" s="104"/>
      <c r="F151" s="104"/>
      <c r="G151" s="104"/>
      <c r="H151" s="104"/>
      <c r="I151" s="104"/>
      <c r="J151" s="104"/>
      <c r="K151" s="104"/>
      <c r="L151" s="104"/>
      <c r="M151" s="104"/>
      <c r="N151" s="104"/>
      <c r="O151" s="104"/>
      <c r="P151" s="104"/>
      <c r="Q151" s="104"/>
      <c r="R151" s="104"/>
      <c r="S151" s="104"/>
      <c r="T151" s="104"/>
      <c r="U151" s="104"/>
      <c r="V151" s="104"/>
      <c r="W151" s="104"/>
      <c r="X151" s="104"/>
      <c r="Y151" s="104"/>
      <c r="Z151" s="104"/>
      <c r="AA151" s="104"/>
      <c r="AB151" s="104"/>
    </row>
    <row r="153" spans="1:28" x14ac:dyDescent="0.35">
      <c r="S153" s="63" t="s">
        <v>186</v>
      </c>
      <c r="T153" s="63"/>
      <c r="U153" s="63"/>
    </row>
    <row r="154" spans="1:28" x14ac:dyDescent="0.35">
      <c r="S154" s="63"/>
      <c r="T154" s="63"/>
      <c r="U154" s="63"/>
    </row>
    <row r="155" spans="1:28" x14ac:dyDescent="0.35">
      <c r="S155" s="63"/>
      <c r="T155" s="63"/>
      <c r="U155" s="63"/>
    </row>
    <row r="156" spans="1:28" x14ac:dyDescent="0.35">
      <c r="S156" s="63"/>
      <c r="T156" s="63"/>
      <c r="U156" s="63"/>
    </row>
    <row r="157" spans="1:28" x14ac:dyDescent="0.35">
      <c r="S157" s="63"/>
      <c r="T157" s="63"/>
      <c r="U157" s="63"/>
    </row>
    <row r="158" spans="1:28" x14ac:dyDescent="0.35">
      <c r="S158" s="63"/>
      <c r="T158" s="63"/>
      <c r="U158" s="63"/>
    </row>
    <row r="159" spans="1:28" x14ac:dyDescent="0.35">
      <c r="S159" s="63"/>
      <c r="T159" s="63"/>
      <c r="U159" s="63"/>
    </row>
    <row r="160" spans="1:28" x14ac:dyDescent="0.35">
      <c r="S160" s="63"/>
      <c r="T160" s="63"/>
      <c r="U160" s="63"/>
    </row>
    <row r="161" spans="19:21" x14ac:dyDescent="0.35">
      <c r="S161" s="63"/>
      <c r="T161" s="63"/>
      <c r="U161" s="63"/>
    </row>
    <row r="162" spans="19:21" x14ac:dyDescent="0.35">
      <c r="S162" s="63"/>
      <c r="T162" s="63"/>
      <c r="U162" s="63"/>
    </row>
    <row r="163" spans="19:21" x14ac:dyDescent="0.35">
      <c r="S163" s="63"/>
      <c r="T163" s="63"/>
      <c r="U163" s="63"/>
    </row>
    <row r="164" spans="19:21" x14ac:dyDescent="0.35">
      <c r="S164" s="63"/>
      <c r="T164" s="63"/>
      <c r="U164" s="63"/>
    </row>
    <row r="165" spans="19:21" x14ac:dyDescent="0.35">
      <c r="S165" s="63"/>
      <c r="T165" s="63"/>
      <c r="U165" s="63"/>
    </row>
    <row r="166" spans="19:21" x14ac:dyDescent="0.35">
      <c r="S166" s="63"/>
      <c r="T166" s="63"/>
      <c r="U166" s="63"/>
    </row>
    <row r="167" spans="19:21" x14ac:dyDescent="0.35">
      <c r="S167" s="63"/>
      <c r="T167" s="63"/>
      <c r="U167" s="63"/>
    </row>
    <row r="168" spans="19:21" x14ac:dyDescent="0.35">
      <c r="S168" s="63"/>
      <c r="T168" s="63"/>
      <c r="U168" s="63"/>
    </row>
    <row r="169" spans="19:21" x14ac:dyDescent="0.35">
      <c r="S169" s="63"/>
      <c r="T169" s="63"/>
      <c r="U169" s="63"/>
    </row>
    <row r="170" spans="19:21" x14ac:dyDescent="0.35">
      <c r="S170" s="63"/>
      <c r="T170" s="63"/>
      <c r="U170" s="63"/>
    </row>
    <row r="182" spans="25:27" ht="14.5" customHeight="1" x14ac:dyDescent="0.35">
      <c r="Y182" s="63" t="s">
        <v>188</v>
      </c>
      <c r="Z182" s="63"/>
      <c r="AA182" s="63"/>
    </row>
    <row r="183" spans="25:27" x14ac:dyDescent="0.35">
      <c r="Y183" s="63"/>
      <c r="Z183" s="63"/>
      <c r="AA183" s="63"/>
    </row>
    <row r="184" spans="25:27" x14ac:dyDescent="0.35">
      <c r="Y184" s="63"/>
      <c r="Z184" s="63"/>
      <c r="AA184" s="63"/>
    </row>
    <row r="185" spans="25:27" x14ac:dyDescent="0.35">
      <c r="Y185" s="63"/>
      <c r="Z185" s="63"/>
      <c r="AA185" s="63"/>
    </row>
    <row r="186" spans="25:27" x14ac:dyDescent="0.35">
      <c r="Y186" s="63"/>
      <c r="Z186" s="63"/>
      <c r="AA186" s="63"/>
    </row>
    <row r="187" spans="25:27" x14ac:dyDescent="0.35">
      <c r="Y187" s="63"/>
      <c r="Z187" s="63"/>
      <c r="AA187" s="63"/>
    </row>
    <row r="188" spans="25:27" x14ac:dyDescent="0.35">
      <c r="Y188" s="63"/>
      <c r="Z188" s="63"/>
      <c r="AA188" s="63"/>
    </row>
    <row r="189" spans="25:27" x14ac:dyDescent="0.35">
      <c r="Y189" s="63"/>
      <c r="Z189" s="63"/>
      <c r="AA189" s="63"/>
    </row>
    <row r="190" spans="25:27" x14ac:dyDescent="0.35">
      <c r="Y190" s="63"/>
      <c r="Z190" s="63"/>
      <c r="AA190" s="63"/>
    </row>
    <row r="191" spans="25:27" x14ac:dyDescent="0.35">
      <c r="Y191" s="63"/>
      <c r="Z191" s="63"/>
      <c r="AA191" s="63"/>
    </row>
    <row r="192" spans="25:27" x14ac:dyDescent="0.35">
      <c r="Y192" s="63"/>
      <c r="Z192" s="63"/>
      <c r="AA192" s="63"/>
    </row>
    <row r="193" spans="23:27" x14ac:dyDescent="0.35">
      <c r="Y193" s="63"/>
      <c r="Z193" s="63"/>
      <c r="AA193" s="63"/>
    </row>
    <row r="194" spans="23:27" x14ac:dyDescent="0.35">
      <c r="W194" s="41"/>
      <c r="X194" s="41"/>
      <c r="Y194" s="63"/>
      <c r="Z194" s="63"/>
      <c r="AA194" s="63"/>
    </row>
    <row r="195" spans="23:27" x14ac:dyDescent="0.35">
      <c r="W195" s="41"/>
      <c r="X195" s="41"/>
      <c r="Y195" s="63"/>
      <c r="Z195" s="63"/>
      <c r="AA195" s="63"/>
    </row>
    <row r="196" spans="23:27" x14ac:dyDescent="0.35">
      <c r="Y196" s="63"/>
      <c r="Z196" s="63"/>
      <c r="AA196" s="63"/>
    </row>
    <row r="197" spans="23:27" x14ac:dyDescent="0.35">
      <c r="Y197" s="63"/>
      <c r="Z197" s="63"/>
      <c r="AA197" s="63"/>
    </row>
    <row r="217" spans="25:28" ht="14.5" customHeight="1" x14ac:dyDescent="0.35">
      <c r="Y217" s="63" t="s">
        <v>189</v>
      </c>
      <c r="Z217" s="63"/>
      <c r="AA217" s="63"/>
    </row>
    <row r="218" spans="25:28" x14ac:dyDescent="0.35">
      <c r="Y218" s="63"/>
      <c r="Z218" s="63"/>
      <c r="AA218" s="63"/>
    </row>
    <row r="219" spans="25:28" x14ac:dyDescent="0.35">
      <c r="Y219" s="63"/>
      <c r="Z219" s="63"/>
      <c r="AA219" s="63"/>
    </row>
    <row r="220" spans="25:28" x14ac:dyDescent="0.35">
      <c r="Y220" s="63"/>
      <c r="Z220" s="63"/>
      <c r="AA220" s="63"/>
      <c r="AB220" t="s">
        <v>191</v>
      </c>
    </row>
    <row r="221" spans="25:28" x14ac:dyDescent="0.35">
      <c r="Y221" s="63"/>
      <c r="Z221" s="63"/>
      <c r="AA221" s="63"/>
    </row>
    <row r="222" spans="25:28" x14ac:dyDescent="0.35">
      <c r="Y222" s="63"/>
      <c r="Z222" s="63"/>
      <c r="AA222" s="63"/>
    </row>
    <row r="223" spans="25:28" x14ac:dyDescent="0.35">
      <c r="Y223" s="63"/>
      <c r="Z223" s="63"/>
      <c r="AA223" s="63"/>
    </row>
    <row r="224" spans="25:28" x14ac:dyDescent="0.35">
      <c r="Y224" s="63"/>
      <c r="Z224" s="63"/>
      <c r="AA224" s="63"/>
    </row>
    <row r="225" spans="25:28" x14ac:dyDescent="0.35">
      <c r="Y225" s="63"/>
      <c r="Z225" s="63"/>
      <c r="AA225" s="63"/>
    </row>
    <row r="226" spans="25:28" x14ac:dyDescent="0.35">
      <c r="Y226" s="63"/>
      <c r="Z226" s="63"/>
      <c r="AA226" s="63"/>
    </row>
    <row r="227" spans="25:28" x14ac:dyDescent="0.35">
      <c r="Y227" s="63"/>
      <c r="Z227" s="63"/>
      <c r="AA227" s="63"/>
    </row>
    <row r="228" spans="25:28" x14ac:dyDescent="0.35">
      <c r="Y228" s="63"/>
      <c r="Z228" s="63"/>
      <c r="AA228" s="63"/>
    </row>
    <row r="229" spans="25:28" x14ac:dyDescent="0.35">
      <c r="Y229" s="63"/>
      <c r="Z229" s="63"/>
      <c r="AA229" s="63"/>
    </row>
    <row r="230" spans="25:28" x14ac:dyDescent="0.35">
      <c r="Y230" s="63"/>
      <c r="Z230" s="63"/>
      <c r="AA230" s="63"/>
      <c r="AB230" t="s">
        <v>190</v>
      </c>
    </row>
    <row r="231" spans="25:28" x14ac:dyDescent="0.35">
      <c r="Y231" s="63"/>
      <c r="Z231" s="63"/>
      <c r="AA231" s="63"/>
      <c r="AB231" t="s">
        <v>192</v>
      </c>
    </row>
    <row r="232" spans="25:28" x14ac:dyDescent="0.35">
      <c r="Y232" s="63"/>
      <c r="Z232" s="63"/>
      <c r="AA232" s="63"/>
    </row>
    <row r="233" spans="25:28" x14ac:dyDescent="0.35">
      <c r="Y233" s="63"/>
      <c r="Z233" s="63"/>
      <c r="AA233" s="63"/>
    </row>
    <row r="234" spans="25:28" x14ac:dyDescent="0.35">
      <c r="Y234" s="63"/>
      <c r="Z234" s="63"/>
      <c r="AA234" s="63"/>
    </row>
    <row r="235" spans="25:28" x14ac:dyDescent="0.35">
      <c r="Y235" s="63"/>
      <c r="Z235" s="63"/>
      <c r="AA235" s="63"/>
    </row>
    <row r="236" spans="25:28" x14ac:dyDescent="0.35">
      <c r="Y236" s="63"/>
      <c r="Z236" s="63"/>
      <c r="AA236" s="63"/>
    </row>
    <row r="237" spans="25:28" x14ac:dyDescent="0.35">
      <c r="Y237" s="63"/>
      <c r="Z237" s="63"/>
      <c r="AA237" s="63"/>
    </row>
    <row r="238" spans="25:28" x14ac:dyDescent="0.35">
      <c r="Y238" s="63"/>
      <c r="Z238" s="63"/>
      <c r="AA238" s="63"/>
    </row>
    <row r="239" spans="25:28" x14ac:dyDescent="0.35">
      <c r="Y239" s="63"/>
      <c r="Z239" s="63"/>
      <c r="AA239" s="63"/>
    </row>
    <row r="240" spans="25:28" x14ac:dyDescent="0.35">
      <c r="Y240" s="63"/>
      <c r="Z240" s="63"/>
      <c r="AA240" s="63"/>
    </row>
    <row r="261" spans="25:27" x14ac:dyDescent="0.35">
      <c r="Y261" s="63" t="s">
        <v>193</v>
      </c>
      <c r="Z261" s="63"/>
      <c r="AA261" s="63"/>
    </row>
    <row r="262" spans="25:27" x14ac:dyDescent="0.35">
      <c r="Y262" s="63"/>
      <c r="Z262" s="63"/>
      <c r="AA262" s="63"/>
    </row>
    <row r="263" spans="25:27" x14ac:dyDescent="0.35">
      <c r="Y263" s="63"/>
      <c r="Z263" s="63"/>
      <c r="AA263" s="63"/>
    </row>
    <row r="264" spans="25:27" x14ac:dyDescent="0.35">
      <c r="Y264" s="63"/>
      <c r="Z264" s="63"/>
      <c r="AA264" s="63"/>
    </row>
    <row r="265" spans="25:27" x14ac:dyDescent="0.35">
      <c r="Y265" s="63"/>
      <c r="Z265" s="63"/>
      <c r="AA265" s="63"/>
    </row>
    <row r="266" spans="25:27" x14ac:dyDescent="0.35">
      <c r="Y266" s="63"/>
      <c r="Z266" s="63"/>
      <c r="AA266" s="63"/>
    </row>
    <row r="267" spans="25:27" x14ac:dyDescent="0.35">
      <c r="Y267" s="63"/>
      <c r="Z267" s="63"/>
      <c r="AA267" s="63"/>
    </row>
    <row r="268" spans="25:27" x14ac:dyDescent="0.35">
      <c r="Y268" s="63"/>
      <c r="Z268" s="63"/>
      <c r="AA268" s="63"/>
    </row>
    <row r="269" spans="25:27" x14ac:dyDescent="0.35">
      <c r="Y269" s="63"/>
      <c r="Z269" s="63"/>
      <c r="AA269" s="63"/>
    </row>
    <row r="270" spans="25:27" x14ac:dyDescent="0.35">
      <c r="Y270" s="63"/>
      <c r="Z270" s="63"/>
      <c r="AA270" s="63"/>
    </row>
    <row r="271" spans="25:27" x14ac:dyDescent="0.35">
      <c r="Y271" s="63"/>
      <c r="Z271" s="63"/>
      <c r="AA271" s="63"/>
    </row>
    <row r="272" spans="25:27" x14ac:dyDescent="0.35">
      <c r="Y272" s="63"/>
      <c r="Z272" s="63"/>
      <c r="AA272" s="63"/>
    </row>
    <row r="273" spans="25:27" x14ac:dyDescent="0.35">
      <c r="Y273" s="63"/>
      <c r="Z273" s="63"/>
      <c r="AA273" s="63"/>
    </row>
    <row r="274" spans="25:27" x14ac:dyDescent="0.35">
      <c r="Y274" s="63"/>
      <c r="Z274" s="63"/>
      <c r="AA274" s="63"/>
    </row>
    <row r="275" spans="25:27" x14ac:dyDescent="0.35">
      <c r="Y275" s="63"/>
      <c r="Z275" s="63"/>
      <c r="AA275" s="63"/>
    </row>
    <row r="276" spans="25:27" x14ac:dyDescent="0.35">
      <c r="Y276" s="63"/>
      <c r="Z276" s="63"/>
      <c r="AA276" s="63"/>
    </row>
    <row r="277" spans="25:27" x14ac:dyDescent="0.35">
      <c r="Y277" s="63"/>
      <c r="Z277" s="63"/>
      <c r="AA277" s="63"/>
    </row>
    <row r="303" spans="1:28" x14ac:dyDescent="0.35">
      <c r="A303" s="104" t="s">
        <v>185</v>
      </c>
      <c r="B303" s="104"/>
      <c r="C303" s="104"/>
      <c r="D303" s="104"/>
      <c r="E303" s="104"/>
      <c r="F303" s="104"/>
      <c r="G303" s="104"/>
      <c r="H303" s="104"/>
      <c r="I303" s="104"/>
      <c r="J303" s="104"/>
      <c r="K303" s="104"/>
      <c r="L303" s="104"/>
      <c r="M303" s="104"/>
      <c r="N303" s="104"/>
      <c r="O303" s="104"/>
      <c r="P303" s="104"/>
      <c r="Q303" s="104"/>
      <c r="R303" s="104"/>
      <c r="S303" s="104"/>
      <c r="T303" s="104"/>
      <c r="U303" s="104"/>
      <c r="V303" s="104"/>
      <c r="W303" s="104"/>
      <c r="X303" s="104"/>
      <c r="Y303" s="104"/>
      <c r="Z303" s="104"/>
      <c r="AA303" s="104"/>
      <c r="AB303" s="104"/>
    </row>
    <row r="304" spans="1:28" x14ac:dyDescent="0.35">
      <c r="A304" s="104"/>
      <c r="B304" s="104"/>
      <c r="C304" s="104"/>
      <c r="D304" s="104"/>
      <c r="E304" s="104"/>
      <c r="F304" s="104"/>
      <c r="G304" s="104"/>
      <c r="H304" s="104"/>
      <c r="I304" s="104"/>
      <c r="J304" s="104"/>
      <c r="K304" s="104"/>
      <c r="L304" s="104"/>
      <c r="M304" s="104"/>
      <c r="N304" s="104"/>
      <c r="O304" s="104"/>
      <c r="P304" s="104"/>
      <c r="Q304" s="104"/>
      <c r="R304" s="104"/>
      <c r="S304" s="104"/>
      <c r="T304" s="104"/>
      <c r="U304" s="104"/>
      <c r="V304" s="104"/>
      <c r="W304" s="104"/>
      <c r="X304" s="104"/>
      <c r="Y304" s="104"/>
      <c r="Z304" s="104"/>
      <c r="AA304" s="104"/>
      <c r="AB304" s="104"/>
    </row>
    <row r="306" spans="19:21" ht="14.5" customHeight="1" x14ac:dyDescent="0.35">
      <c r="S306" s="63" t="s">
        <v>237</v>
      </c>
      <c r="T306" s="63"/>
      <c r="U306" s="63"/>
    </row>
    <row r="307" spans="19:21" x14ac:dyDescent="0.35">
      <c r="S307" s="63"/>
      <c r="T307" s="63"/>
      <c r="U307" s="63"/>
    </row>
    <row r="308" spans="19:21" x14ac:dyDescent="0.35">
      <c r="S308" s="63"/>
      <c r="T308" s="63"/>
      <c r="U308" s="63"/>
    </row>
    <row r="309" spans="19:21" x14ac:dyDescent="0.35">
      <c r="S309" s="63"/>
      <c r="T309" s="63"/>
      <c r="U309" s="63"/>
    </row>
    <row r="310" spans="19:21" x14ac:dyDescent="0.35">
      <c r="S310" s="63"/>
      <c r="T310" s="63"/>
      <c r="U310" s="63"/>
    </row>
    <row r="311" spans="19:21" x14ac:dyDescent="0.35">
      <c r="S311" s="63"/>
      <c r="T311" s="63"/>
      <c r="U311" s="63"/>
    </row>
    <row r="312" spans="19:21" x14ac:dyDescent="0.35">
      <c r="S312" s="63"/>
      <c r="T312" s="63"/>
      <c r="U312" s="63"/>
    </row>
    <row r="313" spans="19:21" x14ac:dyDescent="0.35">
      <c r="S313" s="63"/>
      <c r="T313" s="63"/>
      <c r="U313" s="63"/>
    </row>
    <row r="314" spans="19:21" x14ac:dyDescent="0.35">
      <c r="S314" s="63"/>
      <c r="T314" s="63"/>
      <c r="U314" s="63"/>
    </row>
    <row r="315" spans="19:21" x14ac:dyDescent="0.35">
      <c r="S315" s="63"/>
      <c r="T315" s="63"/>
      <c r="U315" s="63"/>
    </row>
    <row r="316" spans="19:21" x14ac:dyDescent="0.35">
      <c r="S316" s="63"/>
      <c r="T316" s="63"/>
      <c r="U316" s="63"/>
    </row>
    <row r="317" spans="19:21" x14ac:dyDescent="0.35">
      <c r="S317" s="63"/>
      <c r="T317" s="63"/>
      <c r="U317" s="63"/>
    </row>
    <row r="318" spans="19:21" x14ac:dyDescent="0.35">
      <c r="S318" s="63"/>
      <c r="T318" s="63"/>
      <c r="U318" s="63"/>
    </row>
    <row r="319" spans="19:21" x14ac:dyDescent="0.35">
      <c r="S319" s="63"/>
      <c r="T319" s="63"/>
      <c r="U319" s="63"/>
    </row>
    <row r="320" spans="19:21" x14ac:dyDescent="0.35">
      <c r="S320" s="63"/>
      <c r="T320" s="63"/>
      <c r="U320" s="63"/>
    </row>
    <row r="321" spans="19:25" x14ac:dyDescent="0.35">
      <c r="S321" s="63"/>
      <c r="T321" s="63"/>
      <c r="U321" s="63"/>
    </row>
    <row r="322" spans="19:25" x14ac:dyDescent="0.35">
      <c r="S322" s="63"/>
      <c r="T322" s="63"/>
      <c r="U322" s="63"/>
    </row>
    <row r="323" spans="19:25" x14ac:dyDescent="0.35">
      <c r="S323" s="63"/>
      <c r="T323" s="63"/>
      <c r="U323" s="63"/>
    </row>
    <row r="324" spans="19:25" x14ac:dyDescent="0.35">
      <c r="S324" s="63"/>
      <c r="T324" s="63"/>
      <c r="U324" s="63"/>
    </row>
    <row r="325" spans="19:25" x14ac:dyDescent="0.35">
      <c r="S325" s="63"/>
      <c r="T325" s="63"/>
      <c r="U325" s="63"/>
    </row>
    <row r="326" spans="19:25" x14ac:dyDescent="0.35">
      <c r="S326" s="63"/>
      <c r="T326" s="63"/>
      <c r="U326" s="63"/>
    </row>
    <row r="327" spans="19:25" x14ac:dyDescent="0.35">
      <c r="S327" s="63"/>
      <c r="T327" s="63"/>
      <c r="U327" s="63"/>
    </row>
    <row r="328" spans="19:25" x14ac:dyDescent="0.35">
      <c r="S328" s="63"/>
      <c r="T328" s="63"/>
      <c r="U328" s="63"/>
    </row>
    <row r="334" spans="19:25" ht="14.5" customHeight="1" x14ac:dyDescent="0.35">
      <c r="W334" s="63" t="s">
        <v>235</v>
      </c>
      <c r="X334" s="63"/>
      <c r="Y334" s="63"/>
    </row>
    <row r="335" spans="19:25" x14ac:dyDescent="0.35">
      <c r="W335" s="63"/>
      <c r="X335" s="63"/>
      <c r="Y335" s="63"/>
    </row>
    <row r="336" spans="19:25" x14ac:dyDescent="0.35">
      <c r="W336" s="63"/>
      <c r="X336" s="63"/>
      <c r="Y336" s="63"/>
    </row>
    <row r="337" spans="23:25" x14ac:dyDescent="0.35">
      <c r="W337" s="63"/>
      <c r="X337" s="63"/>
      <c r="Y337" s="63"/>
    </row>
    <row r="338" spans="23:25" x14ac:dyDescent="0.35">
      <c r="W338" s="63"/>
      <c r="X338" s="63"/>
      <c r="Y338" s="63"/>
    </row>
    <row r="339" spans="23:25" x14ac:dyDescent="0.35">
      <c r="W339" s="63"/>
      <c r="X339" s="63"/>
      <c r="Y339" s="63"/>
    </row>
    <row r="340" spans="23:25" x14ac:dyDescent="0.35">
      <c r="W340" s="63"/>
      <c r="X340" s="63"/>
      <c r="Y340" s="63"/>
    </row>
    <row r="341" spans="23:25" x14ac:dyDescent="0.35">
      <c r="W341" s="63"/>
      <c r="X341" s="63"/>
      <c r="Y341" s="63"/>
    </row>
    <row r="342" spans="23:25" x14ac:dyDescent="0.35">
      <c r="W342" s="63"/>
      <c r="X342" s="63"/>
      <c r="Y342" s="63"/>
    </row>
    <row r="343" spans="23:25" x14ac:dyDescent="0.35">
      <c r="W343" s="63"/>
      <c r="X343" s="63"/>
      <c r="Y343" s="63"/>
    </row>
    <row r="344" spans="23:25" x14ac:dyDescent="0.35">
      <c r="W344" s="63"/>
      <c r="X344" s="63"/>
      <c r="Y344" s="63"/>
    </row>
    <row r="345" spans="23:25" x14ac:dyDescent="0.35">
      <c r="W345" s="63"/>
      <c r="X345" s="63"/>
      <c r="Y345" s="63"/>
    </row>
    <row r="346" spans="23:25" x14ac:dyDescent="0.35">
      <c r="W346" s="63"/>
      <c r="X346" s="63"/>
      <c r="Y346" s="63"/>
    </row>
    <row r="347" spans="23:25" x14ac:dyDescent="0.35">
      <c r="W347" s="63"/>
      <c r="X347" s="63"/>
      <c r="Y347" s="63"/>
    </row>
    <row r="348" spans="23:25" x14ac:dyDescent="0.35">
      <c r="W348" s="63"/>
      <c r="X348" s="63"/>
      <c r="Y348" s="63"/>
    </row>
    <row r="349" spans="23:25" x14ac:dyDescent="0.35">
      <c r="W349" s="63"/>
      <c r="X349" s="63"/>
      <c r="Y349" s="63"/>
    </row>
    <row r="350" spans="23:25" x14ac:dyDescent="0.35">
      <c r="W350" s="63"/>
      <c r="X350" s="63"/>
      <c r="Y350" s="63"/>
    </row>
    <row r="351" spans="23:25" x14ac:dyDescent="0.35">
      <c r="W351" s="63"/>
      <c r="X351" s="63"/>
      <c r="Y351" s="63"/>
    </row>
    <row r="352" spans="23:25" x14ac:dyDescent="0.35">
      <c r="W352" s="63"/>
      <c r="X352" s="63"/>
      <c r="Y352" s="63"/>
    </row>
    <row r="353" spans="23:25" x14ac:dyDescent="0.35">
      <c r="W353" s="63"/>
      <c r="X353" s="63"/>
      <c r="Y353" s="63"/>
    </row>
    <row r="354" spans="23:25" x14ac:dyDescent="0.35">
      <c r="W354" s="63"/>
      <c r="X354" s="63"/>
      <c r="Y354" s="63"/>
    </row>
    <row r="355" spans="23:25" x14ac:dyDescent="0.35">
      <c r="W355" s="63"/>
      <c r="X355" s="63"/>
      <c r="Y355" s="63"/>
    </row>
    <row r="365" spans="23:25" x14ac:dyDescent="0.35">
      <c r="W365" s="63" t="s">
        <v>236</v>
      </c>
      <c r="X365" s="63"/>
      <c r="Y365" s="63"/>
    </row>
    <row r="366" spans="23:25" x14ac:dyDescent="0.35">
      <c r="W366" s="63"/>
      <c r="X366" s="63"/>
      <c r="Y366" s="63"/>
    </row>
    <row r="367" spans="23:25" x14ac:dyDescent="0.35">
      <c r="W367" s="63"/>
      <c r="X367" s="63"/>
      <c r="Y367" s="63"/>
    </row>
    <row r="368" spans="23:25" x14ac:dyDescent="0.35">
      <c r="W368" s="63"/>
      <c r="X368" s="63"/>
      <c r="Y368" s="63"/>
    </row>
    <row r="369" spans="23:25" x14ac:dyDescent="0.35">
      <c r="W369" s="63"/>
      <c r="X369" s="63"/>
      <c r="Y369" s="63"/>
    </row>
    <row r="370" spans="23:25" x14ac:dyDescent="0.35">
      <c r="W370" s="63"/>
      <c r="X370" s="63"/>
      <c r="Y370" s="63"/>
    </row>
    <row r="371" spans="23:25" x14ac:dyDescent="0.35">
      <c r="W371" s="63"/>
      <c r="X371" s="63"/>
      <c r="Y371" s="63"/>
    </row>
    <row r="372" spans="23:25" x14ac:dyDescent="0.35">
      <c r="W372" s="63"/>
      <c r="X372" s="63"/>
      <c r="Y372" s="63"/>
    </row>
    <row r="373" spans="23:25" x14ac:dyDescent="0.35">
      <c r="W373" s="63"/>
      <c r="X373" s="63"/>
      <c r="Y373" s="63"/>
    </row>
    <row r="374" spans="23:25" x14ac:dyDescent="0.35">
      <c r="W374" s="63"/>
      <c r="X374" s="63"/>
      <c r="Y374" s="63"/>
    </row>
    <row r="375" spans="23:25" x14ac:dyDescent="0.35">
      <c r="W375" s="63"/>
      <c r="X375" s="63"/>
      <c r="Y375" s="63"/>
    </row>
    <row r="376" spans="23:25" x14ac:dyDescent="0.35">
      <c r="W376" s="63"/>
      <c r="X376" s="63"/>
      <c r="Y376" s="63"/>
    </row>
    <row r="377" spans="23:25" x14ac:dyDescent="0.35">
      <c r="W377" s="63"/>
      <c r="X377" s="63"/>
      <c r="Y377" s="63"/>
    </row>
    <row r="378" spans="23:25" x14ac:dyDescent="0.35">
      <c r="W378" s="63"/>
      <c r="X378" s="63"/>
      <c r="Y378" s="63"/>
    </row>
    <row r="379" spans="23:25" x14ac:dyDescent="0.35">
      <c r="W379" s="63"/>
      <c r="X379" s="63"/>
      <c r="Y379" s="63"/>
    </row>
    <row r="380" spans="23:25" x14ac:dyDescent="0.35">
      <c r="W380" s="63"/>
      <c r="X380" s="63"/>
      <c r="Y380" s="63"/>
    </row>
    <row r="381" spans="23:25" x14ac:dyDescent="0.35">
      <c r="W381" s="63"/>
      <c r="X381" s="63"/>
      <c r="Y381" s="63"/>
    </row>
    <row r="382" spans="23:25" x14ac:dyDescent="0.35">
      <c r="W382" s="63"/>
      <c r="X382" s="63"/>
      <c r="Y382" s="63"/>
    </row>
    <row r="383" spans="23:25" x14ac:dyDescent="0.35">
      <c r="W383" s="63"/>
      <c r="X383" s="63"/>
      <c r="Y383" s="63"/>
    </row>
    <row r="384" spans="23:25" x14ac:dyDescent="0.35">
      <c r="W384" s="63"/>
      <c r="X384" s="63"/>
      <c r="Y384" s="63"/>
    </row>
    <row r="385" spans="1:28" x14ac:dyDescent="0.35">
      <c r="W385" s="63"/>
      <c r="X385" s="63"/>
      <c r="Y385" s="63"/>
    </row>
    <row r="386" spans="1:28" x14ac:dyDescent="0.35">
      <c r="W386" s="63"/>
      <c r="X386" s="63"/>
      <c r="Y386" s="63"/>
    </row>
    <row r="393" spans="1:28" x14ac:dyDescent="0.35">
      <c r="A393" s="104" t="s">
        <v>238</v>
      </c>
      <c r="B393" s="104"/>
      <c r="C393" s="104"/>
      <c r="D393" s="104"/>
      <c r="E393" s="104"/>
      <c r="F393" s="104"/>
      <c r="G393" s="104"/>
      <c r="H393" s="104"/>
      <c r="I393" s="104"/>
      <c r="J393" s="104"/>
      <c r="K393" s="104"/>
      <c r="L393" s="104"/>
      <c r="M393" s="104"/>
      <c r="N393" s="104"/>
      <c r="O393" s="104"/>
      <c r="P393" s="104"/>
      <c r="Q393" s="104"/>
      <c r="R393" s="104"/>
      <c r="S393" s="104"/>
      <c r="T393" s="104"/>
      <c r="U393" s="104"/>
      <c r="V393" s="104"/>
      <c r="W393" s="104"/>
      <c r="X393" s="104"/>
      <c r="Y393" s="104"/>
      <c r="Z393" s="104"/>
      <c r="AA393" s="104"/>
      <c r="AB393" s="104"/>
    </row>
    <row r="394" spans="1:28" x14ac:dyDescent="0.35">
      <c r="A394" s="104"/>
      <c r="B394" s="104"/>
      <c r="C394" s="104"/>
      <c r="D394" s="104"/>
      <c r="E394" s="104"/>
      <c r="F394" s="104"/>
      <c r="G394" s="104"/>
      <c r="H394" s="104"/>
      <c r="I394" s="104"/>
      <c r="J394" s="104"/>
      <c r="K394" s="104"/>
      <c r="L394" s="104"/>
      <c r="M394" s="104"/>
      <c r="N394" s="104"/>
      <c r="O394" s="104"/>
      <c r="P394" s="104"/>
      <c r="Q394" s="104"/>
      <c r="R394" s="104"/>
      <c r="S394" s="104"/>
      <c r="T394" s="104"/>
      <c r="U394" s="104"/>
      <c r="V394" s="104"/>
      <c r="W394" s="104"/>
      <c r="X394" s="104"/>
      <c r="Y394" s="104"/>
      <c r="Z394" s="104"/>
      <c r="AA394" s="104"/>
      <c r="AB394" s="104"/>
    </row>
    <row r="396" spans="1:28" x14ac:dyDescent="0.35">
      <c r="S396" s="63" t="s">
        <v>241</v>
      </c>
      <c r="T396" s="63"/>
      <c r="U396" s="63"/>
    </row>
    <row r="397" spans="1:28" x14ac:dyDescent="0.35">
      <c r="S397" s="63"/>
      <c r="T397" s="63"/>
      <c r="U397" s="63"/>
    </row>
    <row r="398" spans="1:28" x14ac:dyDescent="0.35">
      <c r="S398" s="63"/>
      <c r="T398" s="63"/>
      <c r="U398" s="63"/>
    </row>
    <row r="399" spans="1:28" x14ac:dyDescent="0.35">
      <c r="S399" s="63"/>
      <c r="T399" s="63"/>
      <c r="U399" s="63"/>
    </row>
    <row r="400" spans="1:28" x14ac:dyDescent="0.35">
      <c r="S400" s="63"/>
      <c r="T400" s="63"/>
      <c r="U400" s="63"/>
    </row>
    <row r="401" spans="19:21" x14ac:dyDescent="0.35">
      <c r="S401" s="63"/>
      <c r="T401" s="63"/>
      <c r="U401" s="63"/>
    </row>
    <row r="402" spans="19:21" x14ac:dyDescent="0.35">
      <c r="S402" s="63"/>
      <c r="T402" s="63"/>
      <c r="U402" s="63"/>
    </row>
    <row r="403" spans="19:21" x14ac:dyDescent="0.35">
      <c r="S403" s="63"/>
      <c r="T403" s="63"/>
      <c r="U403" s="63"/>
    </row>
    <row r="404" spans="19:21" x14ac:dyDescent="0.35">
      <c r="S404" s="63"/>
      <c r="T404" s="63"/>
      <c r="U404" s="63"/>
    </row>
    <row r="405" spans="19:21" x14ac:dyDescent="0.35">
      <c r="S405" s="63"/>
      <c r="T405" s="63"/>
      <c r="U405" s="63"/>
    </row>
    <row r="406" spans="19:21" x14ac:dyDescent="0.35">
      <c r="S406" s="63"/>
      <c r="T406" s="63"/>
      <c r="U406" s="63"/>
    </row>
    <row r="407" spans="19:21" x14ac:dyDescent="0.35">
      <c r="S407" s="63"/>
      <c r="T407" s="63"/>
      <c r="U407" s="63"/>
    </row>
    <row r="408" spans="19:21" x14ac:dyDescent="0.35">
      <c r="S408" s="63"/>
      <c r="T408" s="63"/>
      <c r="U408" s="63"/>
    </row>
    <row r="409" spans="19:21" x14ac:dyDescent="0.35">
      <c r="S409" s="63"/>
      <c r="T409" s="63"/>
      <c r="U409" s="63"/>
    </row>
    <row r="410" spans="19:21" x14ac:dyDescent="0.35">
      <c r="S410" s="63"/>
      <c r="T410" s="63"/>
      <c r="U410" s="63"/>
    </row>
    <row r="411" spans="19:21" x14ac:dyDescent="0.35">
      <c r="S411" s="63"/>
      <c r="T411" s="63"/>
      <c r="U411" s="63"/>
    </row>
    <row r="412" spans="19:21" x14ac:dyDescent="0.35">
      <c r="S412" s="63"/>
      <c r="T412" s="63"/>
      <c r="U412" s="63"/>
    </row>
    <row r="413" spans="19:21" x14ac:dyDescent="0.35">
      <c r="S413" s="63"/>
      <c r="T413" s="63"/>
      <c r="U413" s="63"/>
    </row>
    <row r="424" spans="19:21" x14ac:dyDescent="0.35">
      <c r="S424" s="63" t="s">
        <v>239</v>
      </c>
      <c r="T424" s="63"/>
      <c r="U424" s="63"/>
    </row>
    <row r="425" spans="19:21" x14ac:dyDescent="0.35">
      <c r="S425" s="63"/>
      <c r="T425" s="63"/>
      <c r="U425" s="63"/>
    </row>
    <row r="426" spans="19:21" x14ac:dyDescent="0.35">
      <c r="S426" s="63"/>
      <c r="T426" s="63"/>
      <c r="U426" s="63"/>
    </row>
    <row r="427" spans="19:21" x14ac:dyDescent="0.35">
      <c r="S427" s="63"/>
      <c r="T427" s="63"/>
      <c r="U427" s="63"/>
    </row>
    <row r="428" spans="19:21" x14ac:dyDescent="0.35">
      <c r="S428" s="63"/>
      <c r="T428" s="63"/>
      <c r="U428" s="63"/>
    </row>
    <row r="429" spans="19:21" x14ac:dyDescent="0.35">
      <c r="S429" s="63"/>
      <c r="T429" s="63"/>
      <c r="U429" s="63"/>
    </row>
    <row r="430" spans="19:21" x14ac:dyDescent="0.35">
      <c r="S430" s="63"/>
      <c r="T430" s="63"/>
      <c r="U430" s="63"/>
    </row>
    <row r="431" spans="19:21" x14ac:dyDescent="0.35">
      <c r="S431" s="63"/>
      <c r="T431" s="63"/>
      <c r="U431" s="63"/>
    </row>
    <row r="432" spans="19:21" x14ac:dyDescent="0.35">
      <c r="S432" s="63"/>
      <c r="T432" s="63"/>
      <c r="U432" s="63"/>
    </row>
    <row r="433" spans="19:21" x14ac:dyDescent="0.35">
      <c r="S433" s="63"/>
      <c r="T433" s="63"/>
      <c r="U433" s="63"/>
    </row>
    <row r="434" spans="19:21" x14ac:dyDescent="0.35">
      <c r="S434" s="63"/>
      <c r="T434" s="63"/>
      <c r="U434" s="63"/>
    </row>
    <row r="435" spans="19:21" x14ac:dyDescent="0.35">
      <c r="S435" s="63"/>
      <c r="T435" s="63"/>
      <c r="U435" s="63"/>
    </row>
    <row r="436" spans="19:21" x14ac:dyDescent="0.35">
      <c r="S436" s="63"/>
      <c r="T436" s="63"/>
      <c r="U436" s="63"/>
    </row>
    <row r="437" spans="19:21" x14ac:dyDescent="0.35">
      <c r="S437" s="63"/>
      <c r="T437" s="63"/>
      <c r="U437" s="63"/>
    </row>
    <row r="438" spans="19:21" x14ac:dyDescent="0.35">
      <c r="S438" s="63"/>
      <c r="T438" s="63"/>
      <c r="U438" s="63"/>
    </row>
    <row r="439" spans="19:21" x14ac:dyDescent="0.35">
      <c r="S439" s="63"/>
      <c r="T439" s="63"/>
      <c r="U439" s="63"/>
    </row>
    <row r="440" spans="19:21" x14ac:dyDescent="0.35">
      <c r="S440" s="63"/>
      <c r="T440" s="63"/>
      <c r="U440" s="63"/>
    </row>
    <row r="441" spans="19:21" x14ac:dyDescent="0.35">
      <c r="S441" s="63"/>
      <c r="T441" s="63"/>
      <c r="U441" s="63"/>
    </row>
    <row r="442" spans="19:21" x14ac:dyDescent="0.35">
      <c r="S442" s="63"/>
      <c r="T442" s="63"/>
      <c r="U442" s="63"/>
    </row>
    <row r="443" spans="19:21" x14ac:dyDescent="0.35">
      <c r="S443" s="63"/>
      <c r="T443" s="63"/>
      <c r="U443" s="63"/>
    </row>
    <row r="444" spans="19:21" x14ac:dyDescent="0.35">
      <c r="S444" s="63"/>
      <c r="T444" s="63"/>
      <c r="U444" s="63"/>
    </row>
    <row r="445" spans="19:21" x14ac:dyDescent="0.35">
      <c r="S445" s="63"/>
      <c r="T445" s="63"/>
      <c r="U445" s="63"/>
    </row>
    <row r="446" spans="19:21" x14ac:dyDescent="0.35">
      <c r="S446" s="63"/>
      <c r="T446" s="63"/>
      <c r="U446" s="63"/>
    </row>
    <row r="447" spans="19:21" x14ac:dyDescent="0.35">
      <c r="S447" s="63"/>
      <c r="T447" s="63"/>
      <c r="U447" s="63"/>
    </row>
    <row r="479" spans="19:21" x14ac:dyDescent="0.35">
      <c r="S479" s="63" t="s">
        <v>240</v>
      </c>
      <c r="T479" s="63"/>
      <c r="U479" s="63"/>
    </row>
    <row r="480" spans="19:21" x14ac:dyDescent="0.35">
      <c r="S480" s="63"/>
      <c r="T480" s="63"/>
      <c r="U480" s="63"/>
    </row>
    <row r="481" spans="19:21" x14ac:dyDescent="0.35">
      <c r="S481" s="63"/>
      <c r="T481" s="63"/>
      <c r="U481" s="63"/>
    </row>
    <row r="482" spans="19:21" x14ac:dyDescent="0.35">
      <c r="S482" s="63"/>
      <c r="T482" s="63"/>
      <c r="U482" s="63"/>
    </row>
    <row r="483" spans="19:21" x14ac:dyDescent="0.35">
      <c r="S483" s="63"/>
      <c r="T483" s="63"/>
      <c r="U483" s="63"/>
    </row>
    <row r="484" spans="19:21" x14ac:dyDescent="0.35">
      <c r="S484" s="63"/>
      <c r="T484" s="63"/>
      <c r="U484" s="63"/>
    </row>
    <row r="485" spans="19:21" x14ac:dyDescent="0.35">
      <c r="S485" s="63"/>
      <c r="T485" s="63"/>
      <c r="U485" s="63"/>
    </row>
    <row r="486" spans="19:21" x14ac:dyDescent="0.35">
      <c r="S486" s="63"/>
      <c r="T486" s="63"/>
      <c r="U486" s="63"/>
    </row>
    <row r="487" spans="19:21" x14ac:dyDescent="0.35">
      <c r="S487" s="63"/>
      <c r="T487" s="63"/>
      <c r="U487" s="63"/>
    </row>
    <row r="488" spans="19:21" x14ac:dyDescent="0.35">
      <c r="S488" s="63"/>
      <c r="T488" s="63"/>
      <c r="U488" s="63"/>
    </row>
    <row r="489" spans="19:21" x14ac:dyDescent="0.35">
      <c r="S489" s="63"/>
      <c r="T489" s="63"/>
      <c r="U489" s="63"/>
    </row>
    <row r="490" spans="19:21" x14ac:dyDescent="0.35">
      <c r="S490" s="63"/>
      <c r="T490" s="63"/>
      <c r="U490" s="63"/>
    </row>
    <row r="491" spans="19:21" x14ac:dyDescent="0.35">
      <c r="S491" s="63"/>
      <c r="T491" s="63"/>
      <c r="U491" s="63"/>
    </row>
    <row r="492" spans="19:21" x14ac:dyDescent="0.35">
      <c r="S492" s="63"/>
      <c r="T492" s="63"/>
      <c r="U492" s="63"/>
    </row>
    <row r="493" spans="19:21" x14ac:dyDescent="0.35">
      <c r="S493" s="63"/>
      <c r="T493" s="63"/>
      <c r="U493" s="63"/>
    </row>
    <row r="494" spans="19:21" x14ac:dyDescent="0.35">
      <c r="S494" s="63"/>
      <c r="T494" s="63"/>
      <c r="U494" s="63"/>
    </row>
    <row r="495" spans="19:21" x14ac:dyDescent="0.35">
      <c r="S495" s="63"/>
      <c r="T495" s="63"/>
      <c r="U495" s="63"/>
    </row>
    <row r="496" spans="19:21" x14ac:dyDescent="0.35">
      <c r="S496" s="63"/>
      <c r="T496" s="63"/>
      <c r="U496" s="63"/>
    </row>
    <row r="497" spans="19:21" x14ac:dyDescent="0.35">
      <c r="S497" s="63"/>
      <c r="T497" s="63"/>
      <c r="U497" s="63"/>
    </row>
    <row r="498" spans="19:21" x14ac:dyDescent="0.35">
      <c r="S498" s="63"/>
      <c r="T498" s="63"/>
      <c r="U498" s="63"/>
    </row>
    <row r="499" spans="19:21" x14ac:dyDescent="0.35">
      <c r="S499" s="63"/>
      <c r="T499" s="63"/>
      <c r="U499" s="63"/>
    </row>
    <row r="500" spans="19:21" x14ac:dyDescent="0.35">
      <c r="S500" s="63"/>
      <c r="T500" s="63"/>
      <c r="U500" s="63"/>
    </row>
    <row r="501" spans="19:21" x14ac:dyDescent="0.35">
      <c r="S501" s="63"/>
      <c r="T501" s="63"/>
      <c r="U501" s="63"/>
    </row>
    <row r="502" spans="19:21" x14ac:dyDescent="0.35">
      <c r="S502" s="63"/>
      <c r="T502" s="63"/>
      <c r="U502" s="63"/>
    </row>
  </sheetData>
  <mergeCells count="24">
    <mergeCell ref="S424:U447"/>
    <mergeCell ref="S479:U502"/>
    <mergeCell ref="S396:U413"/>
    <mergeCell ref="W334:Y355"/>
    <mergeCell ref="W365:Y386"/>
    <mergeCell ref="S306:U328"/>
    <mergeCell ref="A393:AB394"/>
    <mergeCell ref="V57:Z65"/>
    <mergeCell ref="V81:Z89"/>
    <mergeCell ref="A104:U109"/>
    <mergeCell ref="A111:AB112"/>
    <mergeCell ref="A303:AB304"/>
    <mergeCell ref="Y261:AA277"/>
    <mergeCell ref="Y114:AA119"/>
    <mergeCell ref="Y121:AB134"/>
    <mergeCell ref="A150:AB151"/>
    <mergeCell ref="Y217:AA240"/>
    <mergeCell ref="Y182:AA197"/>
    <mergeCell ref="S153:U170"/>
    <mergeCell ref="C24:AB27"/>
    <mergeCell ref="V43:Y43"/>
    <mergeCell ref="V42:Y42"/>
    <mergeCell ref="V32:Z41"/>
    <mergeCell ref="A29:AB30"/>
  </mergeCells>
  <pageMargins left="0.511811024" right="0.511811024" top="0.78740157499999996" bottom="0.78740157499999996" header="0.31496062000000002" footer="0.31496062000000002"/>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5D3F9A-F2FC-4D0B-8D45-D3E814FA27C9}">
  <dimension ref="A1:Y44"/>
  <sheetViews>
    <sheetView topLeftCell="C1" zoomScale="85" zoomScaleNormal="85" workbookViewId="0">
      <selection activeCell="I1" sqref="I1"/>
    </sheetView>
  </sheetViews>
  <sheetFormatPr defaultRowHeight="14.5" x14ac:dyDescent="0.35"/>
  <sheetData>
    <row r="1" spans="1:25" ht="14.5" customHeight="1" x14ac:dyDescent="0.35">
      <c r="A1" s="63" t="s">
        <v>249</v>
      </c>
      <c r="B1" s="63"/>
      <c r="C1" s="63"/>
      <c r="D1" s="63"/>
      <c r="E1" s="63"/>
      <c r="F1" s="63"/>
      <c r="G1" s="63"/>
      <c r="H1" s="63"/>
      <c r="I1" t="s">
        <v>251</v>
      </c>
    </row>
    <row r="2" spans="1:25" ht="14.5" customHeight="1" x14ac:dyDescent="0.35">
      <c r="A2" s="63"/>
      <c r="B2" s="63"/>
      <c r="C2" s="63"/>
      <c r="D2" s="63"/>
      <c r="E2" s="63"/>
      <c r="F2" s="63"/>
      <c r="G2" s="63"/>
      <c r="H2" s="63"/>
      <c r="P2" s="63" t="s">
        <v>253</v>
      </c>
      <c r="Q2" s="63"/>
      <c r="R2" s="63"/>
      <c r="S2" s="63"/>
      <c r="T2" s="63"/>
      <c r="U2" s="63"/>
      <c r="V2" s="63"/>
      <c r="W2" s="63"/>
      <c r="X2" s="63"/>
      <c r="Y2" s="63"/>
    </row>
    <row r="3" spans="1:25" x14ac:dyDescent="0.35">
      <c r="A3" s="63"/>
      <c r="B3" s="63"/>
      <c r="C3" s="63"/>
      <c r="D3" s="63"/>
      <c r="E3" s="63"/>
      <c r="F3" s="63"/>
      <c r="G3" s="63"/>
      <c r="H3" s="63"/>
      <c r="P3" s="63"/>
      <c r="Q3" s="63"/>
      <c r="R3" s="63"/>
      <c r="S3" s="63"/>
      <c r="T3" s="63"/>
      <c r="U3" s="63"/>
      <c r="V3" s="63"/>
      <c r="W3" s="63"/>
      <c r="X3" s="63"/>
      <c r="Y3" s="63"/>
    </row>
    <row r="4" spans="1:25" x14ac:dyDescent="0.35">
      <c r="A4" s="63"/>
      <c r="B4" s="63"/>
      <c r="C4" s="63"/>
      <c r="D4" s="63"/>
      <c r="E4" s="63"/>
      <c r="F4" s="63"/>
      <c r="G4" s="63"/>
      <c r="H4" s="63"/>
      <c r="P4" s="63"/>
      <c r="Q4" s="63"/>
      <c r="R4" s="63"/>
      <c r="S4" s="63"/>
      <c r="T4" s="63"/>
      <c r="U4" s="63"/>
      <c r="V4" s="63"/>
      <c r="W4" s="63"/>
      <c r="X4" s="63"/>
      <c r="Y4" s="63"/>
    </row>
    <row r="5" spans="1:25" x14ac:dyDescent="0.35">
      <c r="A5" s="63"/>
      <c r="B5" s="63"/>
      <c r="C5" s="63"/>
      <c r="D5" s="63"/>
      <c r="E5" s="63"/>
      <c r="F5" s="63"/>
      <c r="G5" s="63"/>
      <c r="H5" s="63"/>
      <c r="P5" s="63"/>
      <c r="Q5" s="63"/>
      <c r="R5" s="63"/>
      <c r="S5" s="63"/>
      <c r="T5" s="63"/>
      <c r="U5" s="63"/>
      <c r="V5" s="63"/>
      <c r="W5" s="63"/>
      <c r="X5" s="63"/>
      <c r="Y5" s="63"/>
    </row>
    <row r="6" spans="1:25" x14ac:dyDescent="0.35">
      <c r="A6" s="63"/>
      <c r="B6" s="63"/>
      <c r="C6" s="63"/>
      <c r="D6" s="63"/>
      <c r="E6" s="63"/>
      <c r="F6" s="63"/>
      <c r="G6" s="63"/>
      <c r="H6" s="63"/>
      <c r="P6" s="63"/>
      <c r="Q6" s="63"/>
      <c r="R6" s="63"/>
      <c r="S6" s="63"/>
      <c r="T6" s="63"/>
      <c r="U6" s="63"/>
      <c r="V6" s="63"/>
      <c r="W6" s="63"/>
      <c r="X6" s="63"/>
      <c r="Y6" s="63"/>
    </row>
    <row r="7" spans="1:25" x14ac:dyDescent="0.35">
      <c r="A7" s="63"/>
      <c r="B7" s="63"/>
      <c r="C7" s="63"/>
      <c r="D7" s="63"/>
      <c r="E7" s="63"/>
      <c r="F7" s="63"/>
      <c r="G7" s="63"/>
      <c r="H7" s="63"/>
      <c r="P7" s="63"/>
      <c r="Q7" s="63"/>
      <c r="R7" s="63"/>
      <c r="S7" s="63"/>
      <c r="T7" s="63"/>
      <c r="U7" s="63"/>
      <c r="V7" s="63"/>
      <c r="W7" s="63"/>
      <c r="X7" s="63"/>
      <c r="Y7" s="63"/>
    </row>
    <row r="8" spans="1:25" x14ac:dyDescent="0.35">
      <c r="A8" s="63"/>
      <c r="B8" s="63"/>
      <c r="C8" s="63"/>
      <c r="D8" s="63"/>
      <c r="E8" s="63"/>
      <c r="F8" s="63"/>
      <c r="G8" s="63"/>
      <c r="H8" s="63"/>
      <c r="P8" s="63"/>
      <c r="Q8" s="63"/>
      <c r="R8" s="63"/>
      <c r="S8" s="63"/>
      <c r="T8" s="63"/>
      <c r="U8" s="63"/>
      <c r="V8" s="63"/>
      <c r="W8" s="63"/>
      <c r="X8" s="63"/>
      <c r="Y8" s="63"/>
    </row>
    <row r="9" spans="1:25" x14ac:dyDescent="0.35">
      <c r="A9" s="63"/>
      <c r="B9" s="63"/>
      <c r="C9" s="63"/>
      <c r="D9" s="63"/>
      <c r="E9" s="63"/>
      <c r="F9" s="63"/>
      <c r="G9" s="63"/>
      <c r="H9" s="63"/>
      <c r="P9" s="63"/>
      <c r="Q9" s="63"/>
      <c r="R9" s="63"/>
      <c r="S9" s="63"/>
      <c r="T9" s="63"/>
      <c r="U9" s="63"/>
      <c r="V9" s="63"/>
      <c r="W9" s="63"/>
      <c r="X9" s="63"/>
      <c r="Y9" s="63"/>
    </row>
    <row r="10" spans="1:25" x14ac:dyDescent="0.35">
      <c r="A10" s="63"/>
      <c r="B10" s="63"/>
      <c r="C10" s="63"/>
      <c r="D10" s="63"/>
      <c r="E10" s="63"/>
      <c r="F10" s="63"/>
      <c r="G10" s="63"/>
      <c r="H10" s="63"/>
      <c r="P10" s="63"/>
      <c r="Q10" s="63"/>
      <c r="R10" s="63"/>
      <c r="S10" s="63"/>
      <c r="T10" s="63"/>
      <c r="U10" s="63"/>
      <c r="V10" s="63"/>
      <c r="W10" s="63"/>
      <c r="X10" s="63"/>
      <c r="Y10" s="63"/>
    </row>
    <row r="11" spans="1:25" x14ac:dyDescent="0.35">
      <c r="A11" s="63"/>
      <c r="B11" s="63"/>
      <c r="C11" s="63"/>
      <c r="D11" s="63"/>
      <c r="E11" s="63"/>
      <c r="F11" s="63"/>
      <c r="G11" s="63"/>
      <c r="H11" s="63"/>
      <c r="P11" s="63"/>
      <c r="Q11" s="63"/>
      <c r="R11" s="63"/>
      <c r="S11" s="63"/>
      <c r="T11" s="63"/>
      <c r="U11" s="63"/>
      <c r="V11" s="63"/>
      <c r="W11" s="63"/>
      <c r="X11" s="63"/>
      <c r="Y11" s="63"/>
    </row>
    <row r="12" spans="1:25" x14ac:dyDescent="0.35">
      <c r="A12" s="63"/>
      <c r="B12" s="63"/>
      <c r="C12" s="63"/>
      <c r="D12" s="63"/>
      <c r="E12" s="63"/>
      <c r="F12" s="63"/>
      <c r="G12" s="63"/>
      <c r="H12" s="63"/>
      <c r="P12" s="63"/>
      <c r="Q12" s="63"/>
      <c r="R12" s="63"/>
      <c r="S12" s="63"/>
      <c r="T12" s="63"/>
      <c r="U12" s="63"/>
      <c r="V12" s="63"/>
      <c r="W12" s="63"/>
      <c r="X12" s="63"/>
      <c r="Y12" s="63"/>
    </row>
    <row r="13" spans="1:25" x14ac:dyDescent="0.35">
      <c r="A13" s="63"/>
      <c r="B13" s="63"/>
      <c r="C13" s="63"/>
      <c r="D13" s="63"/>
      <c r="E13" s="63"/>
      <c r="F13" s="63"/>
      <c r="G13" s="63"/>
      <c r="H13" s="63"/>
      <c r="P13" s="63"/>
      <c r="Q13" s="63"/>
      <c r="R13" s="63"/>
      <c r="S13" s="63"/>
      <c r="T13" s="63"/>
      <c r="U13" s="63"/>
      <c r="V13" s="63"/>
      <c r="W13" s="63"/>
      <c r="X13" s="63"/>
      <c r="Y13" s="63"/>
    </row>
    <row r="14" spans="1:25" x14ac:dyDescent="0.35">
      <c r="A14" s="63"/>
      <c r="B14" s="63"/>
      <c r="C14" s="63"/>
      <c r="D14" s="63"/>
      <c r="E14" s="63"/>
      <c r="F14" s="63"/>
      <c r="G14" s="63"/>
      <c r="H14" s="63"/>
      <c r="P14" s="63"/>
      <c r="Q14" s="63"/>
      <c r="R14" s="63"/>
      <c r="S14" s="63"/>
      <c r="T14" s="63"/>
      <c r="U14" s="63"/>
      <c r="V14" s="63"/>
      <c r="W14" s="63"/>
      <c r="X14" s="63"/>
      <c r="Y14" s="63"/>
    </row>
    <row r="15" spans="1:25" ht="14.5" customHeight="1" x14ac:dyDescent="0.35">
      <c r="A15" s="63"/>
      <c r="B15" s="63"/>
      <c r="C15" s="63"/>
      <c r="D15" s="63"/>
      <c r="E15" s="63"/>
      <c r="F15" s="63"/>
      <c r="G15" s="63"/>
      <c r="H15" s="63"/>
      <c r="I15" s="63" t="s">
        <v>252</v>
      </c>
      <c r="J15" s="63"/>
      <c r="K15" s="63"/>
      <c r="L15" s="63"/>
      <c r="M15" s="63"/>
      <c r="N15" s="63"/>
      <c r="O15" t="s">
        <v>250</v>
      </c>
    </row>
    <row r="16" spans="1:25" x14ac:dyDescent="0.35">
      <c r="A16" s="63"/>
      <c r="B16" s="63"/>
      <c r="C16" s="63"/>
      <c r="D16" s="63"/>
      <c r="E16" s="63"/>
      <c r="F16" s="63"/>
      <c r="G16" s="63"/>
      <c r="H16" s="63"/>
      <c r="I16" s="63"/>
      <c r="J16" s="63"/>
      <c r="K16" s="63"/>
      <c r="L16" s="63"/>
      <c r="M16" s="63"/>
      <c r="N16" s="63"/>
    </row>
    <row r="17" spans="1:14" x14ac:dyDescent="0.35">
      <c r="A17" s="63"/>
      <c r="B17" s="63"/>
      <c r="C17" s="63"/>
      <c r="D17" s="63"/>
      <c r="E17" s="63"/>
      <c r="F17" s="63"/>
      <c r="G17" s="63"/>
      <c r="H17" s="63"/>
      <c r="I17" s="63"/>
      <c r="J17" s="63"/>
      <c r="K17" s="63"/>
      <c r="L17" s="63"/>
      <c r="M17" s="63"/>
      <c r="N17" s="63"/>
    </row>
    <row r="18" spans="1:14" x14ac:dyDescent="0.35">
      <c r="A18" s="63"/>
      <c r="B18" s="63"/>
      <c r="C18" s="63"/>
      <c r="D18" s="63"/>
      <c r="E18" s="63"/>
      <c r="F18" s="63"/>
      <c r="G18" s="63"/>
      <c r="H18" s="63"/>
      <c r="I18" s="63"/>
      <c r="J18" s="63"/>
      <c r="K18" s="63"/>
      <c r="L18" s="63"/>
      <c r="M18" s="63"/>
      <c r="N18" s="63"/>
    </row>
    <row r="19" spans="1:14" x14ac:dyDescent="0.35">
      <c r="A19" s="63"/>
      <c r="B19" s="63"/>
      <c r="C19" s="63"/>
      <c r="D19" s="63"/>
      <c r="E19" s="63"/>
      <c r="F19" s="63"/>
      <c r="G19" s="63"/>
      <c r="H19" s="63"/>
      <c r="I19" s="63"/>
      <c r="J19" s="63"/>
      <c r="K19" s="63"/>
      <c r="L19" s="63"/>
      <c r="M19" s="63"/>
      <c r="N19" s="63"/>
    </row>
    <row r="20" spans="1:14" x14ac:dyDescent="0.35">
      <c r="A20" s="63"/>
      <c r="B20" s="63"/>
      <c r="C20" s="63"/>
      <c r="D20" s="63"/>
      <c r="E20" s="63"/>
      <c r="F20" s="63"/>
      <c r="G20" s="63"/>
      <c r="H20" s="63"/>
      <c r="I20" s="63"/>
      <c r="J20" s="63"/>
      <c r="K20" s="63"/>
      <c r="L20" s="63"/>
      <c r="M20" s="63"/>
      <c r="N20" s="63"/>
    </row>
    <row r="21" spans="1:14" x14ac:dyDescent="0.35">
      <c r="A21" s="63"/>
      <c r="B21" s="63"/>
      <c r="C21" s="63"/>
      <c r="D21" s="63"/>
      <c r="E21" s="63"/>
      <c r="F21" s="63"/>
      <c r="G21" s="63"/>
      <c r="H21" s="63"/>
      <c r="I21" s="63"/>
      <c r="J21" s="63"/>
      <c r="K21" s="63"/>
      <c r="L21" s="63"/>
      <c r="M21" s="63"/>
      <c r="N21" s="63"/>
    </row>
    <row r="22" spans="1:14" x14ac:dyDescent="0.35">
      <c r="A22" s="63"/>
      <c r="B22" s="63"/>
      <c r="C22" s="63"/>
      <c r="D22" s="63"/>
      <c r="E22" s="63"/>
      <c r="F22" s="63"/>
      <c r="G22" s="63"/>
      <c r="H22" s="63"/>
      <c r="I22" s="63"/>
      <c r="J22" s="63"/>
      <c r="K22" s="63"/>
      <c r="L22" s="63"/>
      <c r="M22" s="63"/>
      <c r="N22" s="63"/>
    </row>
    <row r="23" spans="1:14" x14ac:dyDescent="0.35">
      <c r="A23" s="63"/>
      <c r="B23" s="63"/>
      <c r="C23" s="63"/>
      <c r="D23" s="63"/>
      <c r="E23" s="63"/>
      <c r="F23" s="63"/>
      <c r="G23" s="63"/>
      <c r="H23" s="63"/>
      <c r="I23" s="63"/>
      <c r="J23" s="63"/>
      <c r="K23" s="63"/>
      <c r="L23" s="63"/>
      <c r="M23" s="63"/>
      <c r="N23" s="63"/>
    </row>
    <row r="24" spans="1:14" x14ac:dyDescent="0.35">
      <c r="A24" s="63"/>
      <c r="B24" s="63"/>
      <c r="C24" s="63"/>
      <c r="D24" s="63"/>
      <c r="E24" s="63"/>
      <c r="F24" s="63"/>
      <c r="G24" s="63"/>
      <c r="H24" s="63"/>
      <c r="I24" s="63"/>
      <c r="J24" s="63"/>
      <c r="K24" s="63"/>
      <c r="L24" s="63"/>
      <c r="M24" s="63"/>
      <c r="N24" s="63"/>
    </row>
    <row r="25" spans="1:14" x14ac:dyDescent="0.35">
      <c r="A25" s="63"/>
      <c r="B25" s="63"/>
      <c r="C25" s="63"/>
      <c r="D25" s="63"/>
      <c r="E25" s="63"/>
      <c r="F25" s="63"/>
      <c r="G25" s="63"/>
      <c r="H25" s="63"/>
      <c r="I25" s="63"/>
      <c r="J25" s="63"/>
      <c r="K25" s="63"/>
      <c r="L25" s="63"/>
      <c r="M25" s="63"/>
      <c r="N25" s="63"/>
    </row>
    <row r="26" spans="1:14" x14ac:dyDescent="0.35">
      <c r="A26" s="63"/>
      <c r="B26" s="63"/>
      <c r="C26" s="63"/>
      <c r="D26" s="63"/>
      <c r="E26" s="63"/>
      <c r="F26" s="63"/>
      <c r="G26" s="63"/>
      <c r="H26" s="63"/>
      <c r="I26" s="63"/>
      <c r="J26" s="63"/>
      <c r="K26" s="63"/>
      <c r="L26" s="63"/>
      <c r="M26" s="63"/>
      <c r="N26" s="63"/>
    </row>
    <row r="27" spans="1:14" x14ac:dyDescent="0.35">
      <c r="I27" s="63"/>
      <c r="J27" s="63"/>
      <c r="K27" s="63"/>
      <c r="L27" s="63"/>
      <c r="M27" s="63"/>
      <c r="N27" s="63"/>
    </row>
    <row r="28" spans="1:14" x14ac:dyDescent="0.35">
      <c r="I28" s="63"/>
      <c r="J28" s="63"/>
      <c r="K28" s="63"/>
      <c r="L28" s="63"/>
      <c r="M28" s="63"/>
      <c r="N28" s="63"/>
    </row>
    <row r="29" spans="1:14" x14ac:dyDescent="0.35">
      <c r="I29" s="63"/>
      <c r="J29" s="63"/>
      <c r="K29" s="63"/>
      <c r="L29" s="63"/>
      <c r="M29" s="63"/>
      <c r="N29" s="63"/>
    </row>
    <row r="30" spans="1:14" x14ac:dyDescent="0.35">
      <c r="I30" s="63"/>
      <c r="J30" s="63"/>
      <c r="K30" s="63"/>
      <c r="L30" s="63"/>
      <c r="M30" s="63"/>
      <c r="N30" s="63"/>
    </row>
    <row r="31" spans="1:14" x14ac:dyDescent="0.35">
      <c r="I31" s="63"/>
      <c r="J31" s="63"/>
      <c r="K31" s="63"/>
      <c r="L31" s="63"/>
      <c r="M31" s="63"/>
      <c r="N31" s="63"/>
    </row>
    <row r="32" spans="1:14" x14ac:dyDescent="0.35">
      <c r="I32" s="63"/>
      <c r="J32" s="63"/>
      <c r="K32" s="63"/>
      <c r="L32" s="63"/>
      <c r="M32" s="63"/>
      <c r="N32" s="63"/>
    </row>
    <row r="33" spans="9:14" x14ac:dyDescent="0.35">
      <c r="I33" s="63"/>
      <c r="J33" s="63"/>
      <c r="K33" s="63"/>
      <c r="L33" s="63"/>
      <c r="M33" s="63"/>
      <c r="N33" s="63"/>
    </row>
    <row r="34" spans="9:14" x14ac:dyDescent="0.35">
      <c r="I34" s="63"/>
      <c r="J34" s="63"/>
      <c r="K34" s="63"/>
      <c r="L34" s="63"/>
      <c r="M34" s="63"/>
      <c r="N34" s="63"/>
    </row>
    <row r="35" spans="9:14" x14ac:dyDescent="0.35">
      <c r="I35" s="63"/>
      <c r="J35" s="63"/>
      <c r="K35" s="63"/>
      <c r="L35" s="63"/>
      <c r="M35" s="63"/>
      <c r="N35" s="63"/>
    </row>
    <row r="36" spans="9:14" x14ac:dyDescent="0.35">
      <c r="I36" s="63"/>
      <c r="J36" s="63"/>
      <c r="K36" s="63"/>
      <c r="L36" s="63"/>
      <c r="M36" s="63"/>
      <c r="N36" s="63"/>
    </row>
    <row r="37" spans="9:14" x14ac:dyDescent="0.35">
      <c r="I37" s="63"/>
      <c r="J37" s="63"/>
      <c r="K37" s="63"/>
      <c r="L37" s="63"/>
      <c r="M37" s="63"/>
      <c r="N37" s="63"/>
    </row>
    <row r="38" spans="9:14" x14ac:dyDescent="0.35">
      <c r="I38" s="63"/>
      <c r="J38" s="63"/>
      <c r="K38" s="63"/>
      <c r="L38" s="63"/>
      <c r="M38" s="63"/>
      <c r="N38" s="63"/>
    </row>
    <row r="39" spans="9:14" x14ac:dyDescent="0.35">
      <c r="I39" s="63"/>
      <c r="J39" s="63"/>
      <c r="K39" s="63"/>
      <c r="L39" s="63"/>
      <c r="M39" s="63"/>
      <c r="N39" s="63"/>
    </row>
    <row r="40" spans="9:14" x14ac:dyDescent="0.35">
      <c r="I40" s="63"/>
      <c r="J40" s="63"/>
      <c r="K40" s="63"/>
      <c r="L40" s="63"/>
      <c r="M40" s="63"/>
      <c r="N40" s="63"/>
    </row>
    <row r="41" spans="9:14" x14ac:dyDescent="0.35">
      <c r="I41" s="63"/>
      <c r="J41" s="63"/>
      <c r="K41" s="63"/>
      <c r="L41" s="63"/>
      <c r="M41" s="63"/>
      <c r="N41" s="63"/>
    </row>
    <row r="42" spans="9:14" x14ac:dyDescent="0.35">
      <c r="I42" s="63"/>
      <c r="J42" s="63"/>
      <c r="K42" s="63"/>
      <c r="L42" s="63"/>
      <c r="M42" s="63"/>
      <c r="N42" s="63"/>
    </row>
    <row r="43" spans="9:14" x14ac:dyDescent="0.35">
      <c r="I43" s="63"/>
      <c r="J43" s="63"/>
      <c r="K43" s="63"/>
      <c r="L43" s="63"/>
      <c r="M43" s="63"/>
      <c r="N43" s="63"/>
    </row>
    <row r="44" spans="9:14" x14ac:dyDescent="0.35">
      <c r="I44" s="63"/>
      <c r="J44" s="63"/>
      <c r="K44" s="63"/>
      <c r="L44" s="63"/>
      <c r="M44" s="63"/>
      <c r="N44" s="63"/>
    </row>
  </sheetData>
  <mergeCells count="3">
    <mergeCell ref="P2:Y14"/>
    <mergeCell ref="A1:H26"/>
    <mergeCell ref="I15:N44"/>
  </mergeCells>
  <pageMargins left="0.511811024" right="0.511811024" top="0.78740157499999996" bottom="0.78740157499999996" header="0.31496062000000002" footer="0.31496062000000002"/>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024674-A015-4639-901C-8C3942ED831D}">
  <dimension ref="A1:S87"/>
  <sheetViews>
    <sheetView topLeftCell="A74" zoomScaleNormal="100" workbookViewId="0">
      <selection activeCell="M79" sqref="M79"/>
    </sheetView>
  </sheetViews>
  <sheetFormatPr defaultRowHeight="14.5" x14ac:dyDescent="0.35"/>
  <cols>
    <col min="14" max="14" width="12.7265625" customWidth="1"/>
  </cols>
  <sheetData>
    <row r="1" spans="1:17" s="105" customFormat="1" x14ac:dyDescent="0.35">
      <c r="A1" s="105" t="s">
        <v>242</v>
      </c>
    </row>
    <row r="2" spans="1:17" s="105" customFormat="1" x14ac:dyDescent="0.35"/>
    <row r="3" spans="1:17" x14ac:dyDescent="0.35">
      <c r="K3" s="63" t="s">
        <v>243</v>
      </c>
      <c r="L3" s="68"/>
      <c r="M3" s="68"/>
      <c r="N3" s="68"/>
      <c r="O3" s="63" t="s">
        <v>244</v>
      </c>
      <c r="P3" s="68"/>
      <c r="Q3" s="68"/>
    </row>
    <row r="4" spans="1:17" x14ac:dyDescent="0.35">
      <c r="K4" s="68"/>
      <c r="L4" s="68"/>
      <c r="M4" s="68"/>
      <c r="N4" s="68"/>
      <c r="O4" s="68"/>
      <c r="P4" s="68"/>
      <c r="Q4" s="68"/>
    </row>
    <row r="5" spans="1:17" x14ac:dyDescent="0.35">
      <c r="K5" s="68"/>
      <c r="L5" s="68"/>
      <c r="M5" s="68"/>
      <c r="N5" s="68"/>
      <c r="O5" s="68"/>
      <c r="P5" s="68"/>
      <c r="Q5" s="68"/>
    </row>
    <row r="17" customFormat="1" x14ac:dyDescent="0.35"/>
    <row r="18" customFormat="1" x14ac:dyDescent="0.35"/>
    <row r="19" customFormat="1" x14ac:dyDescent="0.35"/>
    <row r="20" customFormat="1" x14ac:dyDescent="0.35"/>
    <row r="21" customFormat="1" x14ac:dyDescent="0.35"/>
    <row r="22" customFormat="1" x14ac:dyDescent="0.35"/>
    <row r="23" customFormat="1" x14ac:dyDescent="0.35"/>
    <row r="24" customFormat="1" x14ac:dyDescent="0.35"/>
    <row r="25" customFormat="1" x14ac:dyDescent="0.35"/>
    <row r="26" customFormat="1" x14ac:dyDescent="0.35"/>
    <row r="27" customFormat="1" x14ac:dyDescent="0.35"/>
    <row r="28" customFormat="1" x14ac:dyDescent="0.35"/>
    <row r="29" customFormat="1" x14ac:dyDescent="0.35"/>
    <row r="30" customFormat="1" x14ac:dyDescent="0.35"/>
    <row r="31" customFormat="1" x14ac:dyDescent="0.35"/>
    <row r="32" customFormat="1" x14ac:dyDescent="0.35"/>
    <row r="33" customFormat="1" x14ac:dyDescent="0.35"/>
    <row r="34" customFormat="1" x14ac:dyDescent="0.35"/>
    <row r="35" customFormat="1" ht="14.5" customHeight="1" x14ac:dyDescent="0.35"/>
    <row r="36" customFormat="1" x14ac:dyDescent="0.35"/>
    <row r="37" customFormat="1" x14ac:dyDescent="0.35"/>
    <row r="38" customFormat="1" x14ac:dyDescent="0.35"/>
    <row r="39" customFormat="1" x14ac:dyDescent="0.35"/>
    <row r="40" customFormat="1" x14ac:dyDescent="0.35"/>
    <row r="41" customFormat="1" x14ac:dyDescent="0.35"/>
    <row r="42" customFormat="1" x14ac:dyDescent="0.35"/>
    <row r="43" customFormat="1" x14ac:dyDescent="0.35"/>
    <row r="44" customFormat="1" x14ac:dyDescent="0.35"/>
    <row r="45" customFormat="1" x14ac:dyDescent="0.35"/>
    <row r="46" customFormat="1" x14ac:dyDescent="0.35"/>
    <row r="47" customFormat="1" x14ac:dyDescent="0.35"/>
    <row r="48" customFormat="1" x14ac:dyDescent="0.35"/>
    <row r="49" customFormat="1" x14ac:dyDescent="0.35"/>
    <row r="50" customFormat="1" x14ac:dyDescent="0.35"/>
    <row r="51" customFormat="1" x14ac:dyDescent="0.35"/>
    <row r="52" customFormat="1" x14ac:dyDescent="0.35"/>
    <row r="53" customFormat="1" x14ac:dyDescent="0.35"/>
    <row r="54" customFormat="1" x14ac:dyDescent="0.35"/>
    <row r="55" customFormat="1" x14ac:dyDescent="0.35"/>
    <row r="56" customFormat="1" x14ac:dyDescent="0.35"/>
    <row r="57" customFormat="1" x14ac:dyDescent="0.35"/>
    <row r="58" customFormat="1" x14ac:dyDescent="0.35"/>
    <row r="59" customFormat="1" x14ac:dyDescent="0.35"/>
    <row r="60" customFormat="1" x14ac:dyDescent="0.35"/>
    <row r="61" customFormat="1" x14ac:dyDescent="0.35"/>
    <row r="62" customFormat="1" x14ac:dyDescent="0.35"/>
    <row r="63" customFormat="1" x14ac:dyDescent="0.35"/>
    <row r="64" customFormat="1" x14ac:dyDescent="0.35"/>
    <row r="69" spans="1:19" ht="14.5" customHeight="1" x14ac:dyDescent="0.35">
      <c r="A69" s="63" t="s">
        <v>245</v>
      </c>
      <c r="B69" s="63"/>
      <c r="C69" s="63"/>
      <c r="D69" s="63"/>
      <c r="E69" s="63"/>
      <c r="F69" s="63"/>
      <c r="G69" s="63"/>
      <c r="H69" s="63"/>
      <c r="I69" s="63"/>
      <c r="J69" s="63"/>
    </row>
    <row r="70" spans="1:19" x14ac:dyDescent="0.35">
      <c r="A70" s="63"/>
      <c r="B70" s="63"/>
      <c r="C70" s="63"/>
      <c r="D70" s="63"/>
      <c r="E70" s="63"/>
      <c r="F70" s="63"/>
      <c r="G70" s="63"/>
      <c r="H70" s="63"/>
      <c r="I70" s="63"/>
      <c r="J70" s="63"/>
    </row>
    <row r="71" spans="1:19" x14ac:dyDescent="0.35">
      <c r="A71" s="63"/>
      <c r="B71" s="63"/>
      <c r="C71" s="63"/>
      <c r="D71" s="63"/>
      <c r="E71" s="63"/>
      <c r="F71" s="63"/>
      <c r="G71" s="63"/>
      <c r="H71" s="63"/>
      <c r="I71" s="63"/>
      <c r="J71" s="63"/>
    </row>
    <row r="72" spans="1:19" x14ac:dyDescent="0.35">
      <c r="A72" s="63"/>
      <c r="B72" s="63"/>
      <c r="C72" s="63"/>
      <c r="D72" s="63"/>
      <c r="E72" s="63"/>
      <c r="F72" s="63"/>
      <c r="G72" s="63"/>
      <c r="H72" s="63"/>
      <c r="I72" s="63"/>
      <c r="J72" s="63"/>
    </row>
    <row r="73" spans="1:19" x14ac:dyDescent="0.35">
      <c r="A73" s="63"/>
      <c r="B73" s="63"/>
      <c r="C73" s="63"/>
      <c r="D73" s="63"/>
      <c r="E73" s="63"/>
      <c r="F73" s="63"/>
      <c r="G73" s="63"/>
      <c r="H73" s="63"/>
      <c r="I73" s="63"/>
      <c r="J73" s="63"/>
    </row>
    <row r="74" spans="1:19" s="106" customFormat="1" x14ac:dyDescent="0.35"/>
    <row r="75" spans="1:19" s="106" customFormat="1" x14ac:dyDescent="0.35"/>
    <row r="76" spans="1:19" x14ac:dyDescent="0.35">
      <c r="M76" s="63" t="s">
        <v>246</v>
      </c>
      <c r="N76" s="63"/>
      <c r="O76" s="63"/>
      <c r="P76" s="63"/>
      <c r="Q76" s="63"/>
      <c r="R76" s="63"/>
      <c r="S76" s="63"/>
    </row>
    <row r="77" spans="1:19" x14ac:dyDescent="0.35">
      <c r="M77" s="63"/>
      <c r="N77" s="63"/>
      <c r="O77" s="63"/>
      <c r="P77" s="63"/>
      <c r="Q77" s="63"/>
      <c r="R77" s="63"/>
      <c r="S77" s="63"/>
    </row>
    <row r="78" spans="1:19" x14ac:dyDescent="0.35">
      <c r="M78" s="63"/>
      <c r="N78" s="63"/>
      <c r="O78" s="63"/>
      <c r="P78" s="63"/>
      <c r="Q78" s="63"/>
      <c r="R78" s="63"/>
      <c r="S78" s="63"/>
    </row>
    <row r="86" spans="13:19" x14ac:dyDescent="0.35">
      <c r="M86" s="68" t="s">
        <v>247</v>
      </c>
      <c r="N86" s="68"/>
      <c r="O86" s="68"/>
      <c r="P86" s="68"/>
      <c r="Q86" s="68"/>
      <c r="R86" s="68"/>
      <c r="S86" s="68"/>
    </row>
    <row r="87" spans="13:19" x14ac:dyDescent="0.35">
      <c r="M87" s="68"/>
      <c r="N87" s="68"/>
      <c r="O87" s="68"/>
      <c r="P87" s="68"/>
      <c r="Q87" s="68"/>
      <c r="R87" s="68"/>
      <c r="S87" s="68"/>
    </row>
  </sheetData>
  <mergeCells count="7">
    <mergeCell ref="M76:S78"/>
    <mergeCell ref="M86:S87"/>
    <mergeCell ref="A69:J73"/>
    <mergeCell ref="A1:XFD2"/>
    <mergeCell ref="K3:N5"/>
    <mergeCell ref="O3:Q5"/>
    <mergeCell ref="A74:XFD75"/>
  </mergeCells>
  <pageMargins left="0.511811024" right="0.511811024" top="0.78740157499999996" bottom="0.78740157499999996" header="0.31496062000000002" footer="0.31496062000000002"/>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Planilhas</vt:lpstr>
      </vt:variant>
      <vt:variant>
        <vt:i4>5</vt:i4>
      </vt:variant>
      <vt:variant>
        <vt:lpstr>Intervalos Nomeados</vt:lpstr>
      </vt:variant>
      <vt:variant>
        <vt:i4>21</vt:i4>
      </vt:variant>
    </vt:vector>
  </HeadingPairs>
  <TitlesOfParts>
    <vt:vector size="26" baseType="lpstr">
      <vt:lpstr>Commodities</vt:lpstr>
      <vt:lpstr>B&amp;S</vt:lpstr>
      <vt:lpstr>Notes Booking</vt:lpstr>
      <vt:lpstr>NDF</vt:lpstr>
      <vt:lpstr>Rapha</vt:lpstr>
      <vt:lpstr>_𝑁_𝑑1</vt:lpstr>
      <vt:lpstr>_−𝑁_−𝑑1</vt:lpstr>
      <vt:lpstr>_𝑁_𝑑2</vt:lpstr>
      <vt:lpstr>_−𝑁_−𝑑2</vt:lpstr>
      <vt:lpstr>_𝑒__−𝑟𝑡</vt:lpstr>
      <vt:lpstr>_𝑟_𝜎_2_2_t</vt:lpstr>
      <vt:lpstr>c_</vt:lpstr>
      <vt:lpstr>d1_</vt:lpstr>
      <vt:lpstr>d2_</vt:lpstr>
      <vt:lpstr>'B&amp;S'!K</vt:lpstr>
      <vt:lpstr>ln〖𝑆_𝐾〗</vt:lpstr>
      <vt:lpstr>p</vt:lpstr>
      <vt:lpstr>q</vt:lpstr>
      <vt:lpstr>'B&amp;S'!r_</vt:lpstr>
      <vt:lpstr>r_</vt:lpstr>
      <vt:lpstr>'B&amp;S'!S</vt:lpstr>
      <vt:lpstr>'B&amp;S'!T</vt:lpstr>
      <vt:lpstr>T_1</vt:lpstr>
      <vt:lpstr>T_2</vt:lpstr>
      <vt:lpstr>'B&amp;S'!σ</vt:lpstr>
      <vt:lpstr>σ</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Lucas, João (BRZ)</dc:creator>
  <cp:lastModifiedBy>Lucas, João (BRZ)</cp:lastModifiedBy>
  <dcterms:created xsi:type="dcterms:W3CDTF">2024-03-06T14:31:35Z</dcterms:created>
  <dcterms:modified xsi:type="dcterms:W3CDTF">2024-05-28T13:43:31Z</dcterms:modified>
</cp:coreProperties>
</file>